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25"/>
  <workbookPr filterPrivacy="1" defaultThemeVersion="166925"/>
  <xr:revisionPtr revIDLastSave="0" documentId="8_{DF7FA28D-64DF-4C60-AAF1-9B258B48FE36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rMaint Plan" sheetId="9" r:id="rId1"/>
    <sheet name="Potentials" sheetId="10" r:id="rId2"/>
  </sheets>
  <definedNames>
    <definedName name="_xlnm._FilterDatabase" localSheetId="0" hidden="1">'BrMaint Plan'!$A$21:$AK$86</definedName>
    <definedName name="_xlnm.Print_Area" localSheetId="0">'BrMaint Plan'!$A$2:$X$86</definedName>
    <definedName name="_xlnm.Print_Titles" localSheetId="0">'BrMaint Plan'!$20:$21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0" l="1"/>
  <c r="G21" i="10"/>
  <c r="H19" i="10"/>
  <c r="G19" i="10"/>
  <c r="H17" i="10"/>
  <c r="G17" i="10"/>
  <c r="H15" i="10"/>
  <c r="G15" i="10"/>
  <c r="H14" i="10"/>
  <c r="G14" i="10"/>
  <c r="H13" i="10"/>
  <c r="G13" i="10"/>
  <c r="H12" i="10"/>
  <c r="G12" i="10"/>
  <c r="H10" i="10"/>
  <c r="G10" i="10"/>
  <c r="H8" i="10"/>
  <c r="G8" i="10"/>
  <c r="H4" i="10"/>
  <c r="G4" i="10"/>
  <c r="H3" i="10"/>
  <c r="G3" i="10"/>
  <c r="F22" i="10"/>
  <c r="I22" i="10"/>
  <c r="H65" i="10" l="1"/>
  <c r="G65" i="10"/>
  <c r="AI82" i="9" l="1"/>
  <c r="AH82" i="9"/>
  <c r="AG82" i="9"/>
  <c r="AF82" i="9"/>
  <c r="AK81" i="9"/>
  <c r="AJ81" i="9"/>
  <c r="AI81" i="9"/>
  <c r="AH81" i="9"/>
  <c r="AG81" i="9"/>
  <c r="AF81" i="9"/>
  <c r="AI80" i="9"/>
  <c r="AH80" i="9"/>
  <c r="AG80" i="9"/>
  <c r="AF80" i="9"/>
  <c r="AK79" i="9"/>
  <c r="AJ79" i="9"/>
  <c r="AI79" i="9"/>
  <c r="AH79" i="9"/>
  <c r="AG79" i="9"/>
  <c r="AF79" i="9"/>
  <c r="AI78" i="9"/>
  <c r="AH78" i="9"/>
  <c r="AG78" i="9"/>
  <c r="AF78" i="9"/>
  <c r="AI77" i="9"/>
  <c r="AH77" i="9"/>
  <c r="AG77" i="9"/>
  <c r="AF77" i="9"/>
  <c r="AI76" i="9"/>
  <c r="AH76" i="9"/>
  <c r="AG76" i="9"/>
  <c r="AF76" i="9"/>
  <c r="AK75" i="9"/>
  <c r="AJ75" i="9"/>
  <c r="AI75" i="9"/>
  <c r="AF75" i="9"/>
  <c r="AI74" i="9"/>
  <c r="AH74" i="9"/>
  <c r="AG74" i="9"/>
  <c r="AF74" i="9"/>
  <c r="AI73" i="9"/>
  <c r="AH73" i="9"/>
  <c r="AG73" i="9"/>
  <c r="AF73" i="9"/>
  <c r="AK72" i="9"/>
  <c r="AJ72" i="9"/>
  <c r="AI72" i="9"/>
  <c r="AH72" i="9"/>
  <c r="AG72" i="9"/>
  <c r="AF72" i="9"/>
  <c r="AK71" i="9"/>
  <c r="AJ71" i="9"/>
  <c r="AI71" i="9"/>
  <c r="AH71" i="9"/>
  <c r="AG71" i="9"/>
  <c r="AF71" i="9"/>
  <c r="AK70" i="9"/>
  <c r="AJ70" i="9"/>
  <c r="AI70" i="9"/>
  <c r="AH70" i="9"/>
  <c r="AG70" i="9"/>
  <c r="AF70" i="9"/>
  <c r="AK69" i="9"/>
  <c r="AJ69" i="9"/>
  <c r="AI69" i="9"/>
  <c r="AH69" i="9"/>
  <c r="AG69" i="9"/>
  <c r="AF69" i="9"/>
  <c r="AK68" i="9"/>
  <c r="AJ68" i="9"/>
  <c r="AI68" i="9"/>
  <c r="AH68" i="9"/>
  <c r="AG68" i="9"/>
  <c r="AF68" i="9"/>
  <c r="AK67" i="9"/>
  <c r="AJ67" i="9"/>
  <c r="AI67" i="9"/>
  <c r="AH67" i="9"/>
  <c r="AG67" i="9"/>
  <c r="AF67" i="9"/>
  <c r="AI66" i="9"/>
  <c r="AH66" i="9"/>
  <c r="AG66" i="9"/>
  <c r="AF66" i="9"/>
  <c r="AI65" i="9"/>
  <c r="AH65" i="9"/>
  <c r="AG65" i="9"/>
  <c r="AF65" i="9"/>
  <c r="AI64" i="9"/>
  <c r="AH64" i="9"/>
  <c r="AG64" i="9"/>
  <c r="AF64" i="9"/>
  <c r="AI63" i="9"/>
  <c r="AH63" i="9"/>
  <c r="AG63" i="9"/>
  <c r="AF63" i="9"/>
  <c r="AI62" i="9"/>
  <c r="AH62" i="9"/>
  <c r="AG62" i="9"/>
  <c r="AF62" i="9"/>
  <c r="AI61" i="9"/>
  <c r="AH61" i="9"/>
  <c r="AG61" i="9"/>
  <c r="AF61" i="9"/>
  <c r="AK60" i="9"/>
  <c r="AJ60" i="9"/>
  <c r="AI60" i="9"/>
  <c r="AH60" i="9"/>
  <c r="AG60" i="9"/>
  <c r="AF60" i="9"/>
  <c r="AK59" i="9"/>
  <c r="AJ59" i="9"/>
  <c r="AI59" i="9"/>
  <c r="AH59" i="9"/>
  <c r="AG59" i="9"/>
  <c r="AF59" i="9"/>
  <c r="AI58" i="9"/>
  <c r="AH58" i="9"/>
  <c r="AG58" i="9"/>
  <c r="AF58" i="9"/>
  <c r="AI57" i="9"/>
  <c r="AH57" i="9"/>
  <c r="AG57" i="9"/>
  <c r="AF57" i="9"/>
  <c r="AK56" i="9"/>
  <c r="AJ56" i="9"/>
  <c r="AI56" i="9"/>
  <c r="AH56" i="9"/>
  <c r="AG56" i="9"/>
  <c r="AF56" i="9"/>
  <c r="AI55" i="9"/>
  <c r="AH55" i="9"/>
  <c r="AG55" i="9"/>
  <c r="AF55" i="9"/>
  <c r="AI54" i="9"/>
  <c r="AH54" i="9"/>
  <c r="AG54" i="9"/>
  <c r="AF54" i="9"/>
  <c r="AI53" i="9"/>
  <c r="AH53" i="9"/>
  <c r="AG53" i="9"/>
  <c r="AF53" i="9"/>
  <c r="AK52" i="9"/>
  <c r="AJ52" i="9"/>
  <c r="AI52" i="9"/>
  <c r="AH52" i="9"/>
  <c r="AG52" i="9"/>
  <c r="AF52" i="9"/>
  <c r="AK51" i="9"/>
  <c r="AJ51" i="9"/>
  <c r="AI51" i="9"/>
  <c r="AH51" i="9"/>
  <c r="AG51" i="9"/>
  <c r="AF51" i="9"/>
  <c r="AI50" i="9"/>
  <c r="AH50" i="9"/>
  <c r="AG50" i="9"/>
  <c r="AF50" i="9"/>
  <c r="AI49" i="9"/>
  <c r="AH49" i="9"/>
  <c r="AG49" i="9"/>
  <c r="AF49" i="9"/>
  <c r="AI48" i="9"/>
  <c r="AH48" i="9"/>
  <c r="AG48" i="9"/>
  <c r="AF48" i="9"/>
  <c r="AK47" i="9"/>
  <c r="AJ47" i="9"/>
  <c r="AI47" i="9"/>
  <c r="AH47" i="9"/>
  <c r="AG47" i="9"/>
  <c r="AF47" i="9"/>
  <c r="AK46" i="9"/>
  <c r="AJ46" i="9"/>
  <c r="AI46" i="9"/>
  <c r="AF46" i="9"/>
  <c r="AI45" i="9"/>
  <c r="AH45" i="9"/>
  <c r="AG45" i="9"/>
  <c r="AF45" i="9"/>
  <c r="AI44" i="9"/>
  <c r="AH44" i="9"/>
  <c r="AG44" i="9"/>
  <c r="AF44" i="9"/>
  <c r="AI43" i="9"/>
  <c r="AH43" i="9"/>
  <c r="AG43" i="9"/>
  <c r="AF43" i="9"/>
  <c r="AK42" i="9"/>
  <c r="AJ42" i="9"/>
  <c r="AI42" i="9"/>
  <c r="AH42" i="9"/>
  <c r="AG42" i="9"/>
  <c r="AF42" i="9"/>
  <c r="AI41" i="9"/>
  <c r="AH41" i="9"/>
  <c r="AG41" i="9"/>
  <c r="AF41" i="9"/>
  <c r="AI40" i="9"/>
  <c r="AH40" i="9"/>
  <c r="AG40" i="9"/>
  <c r="AF40" i="9"/>
  <c r="AI39" i="9"/>
  <c r="AH39" i="9"/>
  <c r="AG39" i="9"/>
  <c r="AF39" i="9"/>
  <c r="AI38" i="9"/>
  <c r="AH38" i="9"/>
  <c r="AG38" i="9"/>
  <c r="AF38" i="9"/>
  <c r="AK37" i="9"/>
  <c r="AJ37" i="9"/>
  <c r="AI37" i="9"/>
  <c r="AH37" i="9"/>
  <c r="AG37" i="9"/>
  <c r="AF37" i="9"/>
  <c r="AK36" i="9"/>
  <c r="AJ36" i="9"/>
  <c r="AI36" i="9"/>
  <c r="AH36" i="9"/>
  <c r="AG36" i="9"/>
  <c r="AF36" i="9"/>
  <c r="AI35" i="9"/>
  <c r="AH35" i="9"/>
  <c r="AG35" i="9"/>
  <c r="AF35" i="9"/>
  <c r="AI34" i="9"/>
  <c r="AH34" i="9"/>
  <c r="AG34" i="9"/>
  <c r="AF34" i="9"/>
  <c r="AI33" i="9"/>
  <c r="AH33" i="9"/>
  <c r="AG33" i="9"/>
  <c r="AF33" i="9"/>
  <c r="AI32" i="9"/>
  <c r="AH32" i="9"/>
  <c r="AG32" i="9"/>
  <c r="AF32" i="9"/>
  <c r="AI31" i="9"/>
  <c r="AH31" i="9"/>
  <c r="AG31" i="9"/>
  <c r="AF31" i="9"/>
  <c r="AK30" i="9"/>
  <c r="AJ30" i="9"/>
  <c r="AI30" i="9"/>
  <c r="AH30" i="9"/>
  <c r="AG30" i="9"/>
  <c r="AF30" i="9"/>
  <c r="AI29" i="9"/>
  <c r="AH29" i="9"/>
  <c r="AG29" i="9"/>
  <c r="AF29" i="9"/>
  <c r="AK28" i="9"/>
  <c r="AJ28" i="9"/>
  <c r="AI28" i="9"/>
  <c r="AH28" i="9"/>
  <c r="AG28" i="9"/>
  <c r="AF28" i="9"/>
  <c r="AK27" i="9"/>
  <c r="AJ27" i="9"/>
  <c r="AI27" i="9"/>
  <c r="AH27" i="9"/>
  <c r="AG27" i="9"/>
  <c r="AF27" i="9"/>
  <c r="AI26" i="9"/>
  <c r="AH26" i="9"/>
  <c r="AG26" i="9"/>
  <c r="AF26" i="9"/>
  <c r="AI25" i="9"/>
  <c r="AH25" i="9"/>
  <c r="AG25" i="9"/>
  <c r="AF25" i="9"/>
  <c r="AK24" i="9"/>
  <c r="AJ24" i="9"/>
  <c r="AI24" i="9"/>
  <c r="AH24" i="9"/>
  <c r="AG24" i="9"/>
  <c r="AF24" i="9"/>
  <c r="AJ23" i="9"/>
  <c r="AI23" i="9"/>
  <c r="AH23" i="9"/>
  <c r="AG23" i="9"/>
  <c r="AF23" i="9"/>
  <c r="AH22" i="9"/>
  <c r="AG22" i="9"/>
  <c r="AI22" i="9"/>
  <c r="AF22" i="9"/>
  <c r="U82" i="9"/>
  <c r="T82" i="9"/>
  <c r="S82" i="9"/>
  <c r="U81" i="9"/>
  <c r="T81" i="9"/>
  <c r="S81" i="9"/>
  <c r="U80" i="9"/>
  <c r="T80" i="9"/>
  <c r="S80" i="9"/>
  <c r="U79" i="9"/>
  <c r="T79" i="9"/>
  <c r="S79" i="9"/>
  <c r="U78" i="9"/>
  <c r="T78" i="9"/>
  <c r="S78" i="9"/>
  <c r="U77" i="9"/>
  <c r="T77" i="9"/>
  <c r="S77" i="9"/>
  <c r="U76" i="9"/>
  <c r="T76" i="9"/>
  <c r="S76" i="9"/>
  <c r="S75" i="9"/>
  <c r="U74" i="9"/>
  <c r="T74" i="9"/>
  <c r="S74" i="9"/>
  <c r="U73" i="9"/>
  <c r="T73" i="9"/>
  <c r="S73" i="9"/>
  <c r="U72" i="9"/>
  <c r="T72" i="9"/>
  <c r="S72" i="9"/>
  <c r="U71" i="9"/>
  <c r="T71" i="9"/>
  <c r="S71" i="9"/>
  <c r="U70" i="9"/>
  <c r="T70" i="9"/>
  <c r="S70" i="9"/>
  <c r="U69" i="9"/>
  <c r="T69" i="9"/>
  <c r="U68" i="9"/>
  <c r="T68" i="9"/>
  <c r="U67" i="9"/>
  <c r="T67" i="9"/>
  <c r="S67" i="9"/>
  <c r="U66" i="9"/>
  <c r="T66" i="9"/>
  <c r="S66" i="9"/>
  <c r="U65" i="9"/>
  <c r="T65" i="9"/>
  <c r="S65" i="9"/>
  <c r="U64" i="9"/>
  <c r="T64" i="9"/>
  <c r="S64" i="9"/>
  <c r="U63" i="9"/>
  <c r="T63" i="9"/>
  <c r="S63" i="9"/>
  <c r="U62" i="9"/>
  <c r="T62" i="9"/>
  <c r="S62" i="9"/>
  <c r="U61" i="9"/>
  <c r="T61" i="9"/>
  <c r="S61" i="9"/>
  <c r="U60" i="9"/>
  <c r="T60" i="9"/>
  <c r="S60" i="9"/>
  <c r="U59" i="9"/>
  <c r="T59" i="9"/>
  <c r="S59" i="9"/>
  <c r="U58" i="9"/>
  <c r="T58" i="9"/>
  <c r="S58" i="9"/>
  <c r="U57" i="9"/>
  <c r="T57" i="9"/>
  <c r="S57" i="9"/>
  <c r="U56" i="9"/>
  <c r="T56" i="9"/>
  <c r="S56" i="9"/>
  <c r="U55" i="9"/>
  <c r="T55" i="9"/>
  <c r="S55" i="9"/>
  <c r="U54" i="9"/>
  <c r="T54" i="9"/>
  <c r="S54" i="9"/>
  <c r="U53" i="9"/>
  <c r="T53" i="9"/>
  <c r="S53" i="9"/>
  <c r="U52" i="9"/>
  <c r="T52" i="9"/>
  <c r="S52" i="9"/>
  <c r="U51" i="9"/>
  <c r="T51" i="9"/>
  <c r="S51" i="9"/>
  <c r="U50" i="9"/>
  <c r="T50" i="9"/>
  <c r="S50" i="9"/>
  <c r="U49" i="9"/>
  <c r="T49" i="9"/>
  <c r="S49" i="9"/>
  <c r="U48" i="9"/>
  <c r="T48" i="9"/>
  <c r="S48" i="9"/>
  <c r="U47" i="9"/>
  <c r="T47" i="9"/>
  <c r="S47" i="9"/>
  <c r="S46" i="9"/>
  <c r="U45" i="9"/>
  <c r="T45" i="9"/>
  <c r="S45" i="9"/>
  <c r="U44" i="9"/>
  <c r="T44" i="9"/>
  <c r="S44" i="9"/>
  <c r="U43" i="9"/>
  <c r="T43" i="9"/>
  <c r="S43" i="9"/>
  <c r="U42" i="9"/>
  <c r="T42" i="9"/>
  <c r="S42" i="9"/>
  <c r="U41" i="9"/>
  <c r="T41" i="9"/>
  <c r="S41" i="9"/>
  <c r="U40" i="9"/>
  <c r="T40" i="9"/>
  <c r="S40" i="9"/>
  <c r="U39" i="9"/>
  <c r="T39" i="9"/>
  <c r="S39" i="9"/>
  <c r="U38" i="9"/>
  <c r="T38" i="9"/>
  <c r="S38" i="9"/>
  <c r="U37" i="9"/>
  <c r="T37" i="9"/>
  <c r="S37" i="9"/>
  <c r="U36" i="9"/>
  <c r="T36" i="9"/>
  <c r="S36" i="9"/>
  <c r="U35" i="9"/>
  <c r="T35" i="9"/>
  <c r="S35" i="9"/>
  <c r="U34" i="9"/>
  <c r="T34" i="9"/>
  <c r="S34" i="9"/>
  <c r="U33" i="9"/>
  <c r="T33" i="9"/>
  <c r="S33" i="9"/>
  <c r="U32" i="9"/>
  <c r="T32" i="9"/>
  <c r="S32" i="9"/>
  <c r="U31" i="9"/>
  <c r="T31" i="9"/>
  <c r="S31" i="9"/>
  <c r="U30" i="9"/>
  <c r="T30" i="9"/>
  <c r="S30" i="9"/>
  <c r="U29" i="9"/>
  <c r="T29" i="9"/>
  <c r="S29" i="9"/>
  <c r="U28" i="9"/>
  <c r="T28" i="9"/>
  <c r="S28" i="9"/>
  <c r="U27" i="9"/>
  <c r="T27" i="9"/>
  <c r="S27" i="9"/>
  <c r="U26" i="9"/>
  <c r="T26" i="9"/>
  <c r="S26" i="9"/>
  <c r="U25" i="9"/>
  <c r="T25" i="9"/>
  <c r="S25" i="9"/>
  <c r="U24" i="9"/>
  <c r="T24" i="9"/>
  <c r="S24" i="9"/>
  <c r="U23" i="9"/>
  <c r="T23" i="9"/>
  <c r="S23" i="9"/>
  <c r="U22" i="9"/>
  <c r="T22" i="9"/>
  <c r="V82" i="9"/>
  <c r="X81" i="9"/>
  <c r="W81" i="9"/>
  <c r="V81" i="9"/>
  <c r="V80" i="9"/>
  <c r="X79" i="9"/>
  <c r="W79" i="9"/>
  <c r="V79" i="9"/>
  <c r="V78" i="9"/>
  <c r="V77" i="9"/>
  <c r="V76" i="9"/>
  <c r="X75" i="9"/>
  <c r="W75" i="9"/>
  <c r="V75" i="9"/>
  <c r="V74" i="9"/>
  <c r="V73" i="9"/>
  <c r="X72" i="9"/>
  <c r="W72" i="9"/>
  <c r="V72" i="9"/>
  <c r="X71" i="9"/>
  <c r="W71" i="9"/>
  <c r="V71" i="9"/>
  <c r="X70" i="9"/>
  <c r="W70" i="9"/>
  <c r="V70" i="9"/>
  <c r="X69" i="9"/>
  <c r="W69" i="9"/>
  <c r="V69" i="9"/>
  <c r="X68" i="9"/>
  <c r="W68" i="9"/>
  <c r="V68" i="9"/>
  <c r="X67" i="9"/>
  <c r="W67" i="9"/>
  <c r="V67" i="9"/>
  <c r="V66" i="9"/>
  <c r="V65" i="9"/>
  <c r="V64" i="9"/>
  <c r="V63" i="9"/>
  <c r="V62" i="9"/>
  <c r="V61" i="9"/>
  <c r="X60" i="9"/>
  <c r="W60" i="9"/>
  <c r="V60" i="9"/>
  <c r="X59" i="9"/>
  <c r="W59" i="9"/>
  <c r="V59" i="9"/>
  <c r="V58" i="9"/>
  <c r="V57" i="9"/>
  <c r="X56" i="9"/>
  <c r="W56" i="9"/>
  <c r="V56" i="9"/>
  <c r="V55" i="9"/>
  <c r="V54" i="9"/>
  <c r="V53" i="9"/>
  <c r="X52" i="9"/>
  <c r="W52" i="9"/>
  <c r="V52" i="9"/>
  <c r="X51" i="9"/>
  <c r="W51" i="9"/>
  <c r="V50" i="9"/>
  <c r="V49" i="9"/>
  <c r="V48" i="9"/>
  <c r="X47" i="9"/>
  <c r="W47" i="9"/>
  <c r="V47" i="9"/>
  <c r="X46" i="9"/>
  <c r="W46" i="9"/>
  <c r="V46" i="9"/>
  <c r="V45" i="9"/>
  <c r="V44" i="9"/>
  <c r="V43" i="9"/>
  <c r="X42" i="9"/>
  <c r="W42" i="9"/>
  <c r="V42" i="9"/>
  <c r="V41" i="9"/>
  <c r="V40" i="9"/>
  <c r="V39" i="9"/>
  <c r="V38" i="9"/>
  <c r="X37" i="9"/>
  <c r="W37" i="9"/>
  <c r="V37" i="9"/>
  <c r="X36" i="9"/>
  <c r="W36" i="9"/>
  <c r="V35" i="9"/>
  <c r="V34" i="9"/>
  <c r="V33" i="9"/>
  <c r="V32" i="9"/>
  <c r="V31" i="9"/>
  <c r="X30" i="9"/>
  <c r="W30" i="9"/>
  <c r="V29" i="9"/>
  <c r="X28" i="9"/>
  <c r="W28" i="9"/>
  <c r="X27" i="9"/>
  <c r="W27" i="9"/>
  <c r="V27" i="9"/>
  <c r="V26" i="9"/>
  <c r="V25" i="9"/>
  <c r="X24" i="9"/>
  <c r="W24" i="9"/>
  <c r="V24" i="9"/>
  <c r="W23" i="9"/>
  <c r="V23" i="9"/>
  <c r="I80" i="10"/>
  <c r="F80" i="10"/>
  <c r="E80" i="10"/>
  <c r="H62" i="10"/>
  <c r="G62" i="10"/>
  <c r="H58" i="10"/>
  <c r="G58" i="10"/>
  <c r="H46" i="10"/>
  <c r="G46" i="10"/>
  <c r="H44" i="10"/>
  <c r="G44" i="10"/>
  <c r="H37" i="10"/>
  <c r="G37" i="10"/>
  <c r="H31" i="10"/>
  <c r="G31" i="10"/>
  <c r="H29" i="10"/>
  <c r="G29" i="10"/>
  <c r="H20" i="10"/>
  <c r="G20" i="10"/>
  <c r="H18" i="10"/>
  <c r="G18" i="10"/>
  <c r="H16" i="10"/>
  <c r="G16" i="10"/>
  <c r="H11" i="10"/>
  <c r="G11" i="10"/>
  <c r="H9" i="10"/>
  <c r="G9" i="10"/>
  <c r="H7" i="10"/>
  <c r="G7" i="10"/>
  <c r="H6" i="10"/>
  <c r="G6" i="10"/>
  <c r="H5" i="10"/>
  <c r="G5" i="10"/>
  <c r="H22" i="10" l="1"/>
  <c r="G22" i="10"/>
  <c r="H80" i="10"/>
  <c r="G80" i="10"/>
  <c r="AF85" i="9" l="1"/>
  <c r="AI84" i="9"/>
  <c r="AF84" i="9"/>
  <c r="Z83" i="9"/>
  <c r="AI19" i="9"/>
  <c r="AI85" i="9" s="1"/>
  <c r="AH19" i="9"/>
  <c r="AH85" i="9" s="1"/>
  <c r="AF19" i="9"/>
  <c r="AC19" i="9"/>
  <c r="AC22" i="9" s="1"/>
  <c r="AC23" i="9" s="1"/>
  <c r="AC24" i="9" s="1"/>
  <c r="AC25" i="9" s="1"/>
  <c r="AC26" i="9" s="1"/>
  <c r="AC27" i="9" s="1"/>
  <c r="AC28" i="9" s="1"/>
  <c r="AC29" i="9" s="1"/>
  <c r="AC30" i="9" s="1"/>
  <c r="AC31" i="9" s="1"/>
  <c r="AC32" i="9" s="1"/>
  <c r="AC33" i="9" s="1"/>
  <c r="AC34" i="9" s="1"/>
  <c r="AC35" i="9" s="1"/>
  <c r="AC36" i="9" s="1"/>
  <c r="AC37" i="9" s="1"/>
  <c r="AC38" i="9" s="1"/>
  <c r="AC39" i="9" s="1"/>
  <c r="AC40" i="9" s="1"/>
  <c r="AC41" i="9" s="1"/>
  <c r="AC42" i="9" s="1"/>
  <c r="AC43" i="9" s="1"/>
  <c r="AC44" i="9" s="1"/>
  <c r="AC45" i="9" s="1"/>
  <c r="AC46" i="9" s="1"/>
  <c r="AC47" i="9" s="1"/>
  <c r="AC48" i="9" s="1"/>
  <c r="AC49" i="9" s="1"/>
  <c r="AC50" i="9" s="1"/>
  <c r="AC51" i="9" s="1"/>
  <c r="AC52" i="9" s="1"/>
  <c r="AC53" i="9" s="1"/>
  <c r="AC54" i="9" s="1"/>
  <c r="AC55" i="9" s="1"/>
  <c r="AC56" i="9" s="1"/>
  <c r="AC57" i="9" s="1"/>
  <c r="AC58" i="9" s="1"/>
  <c r="AC59" i="9" s="1"/>
  <c r="AC60" i="9" s="1"/>
  <c r="AC61" i="9" s="1"/>
  <c r="AC62" i="9" s="1"/>
  <c r="AC63" i="9" s="1"/>
  <c r="AC64" i="9" s="1"/>
  <c r="AC65" i="9" s="1"/>
  <c r="AC66" i="9" s="1"/>
  <c r="AC67" i="9" s="1"/>
  <c r="AC68" i="9" s="1"/>
  <c r="AC69" i="9" s="1"/>
  <c r="AC70" i="9" s="1"/>
  <c r="AC71" i="9" s="1"/>
  <c r="AC72" i="9" s="1"/>
  <c r="AC73" i="9" s="1"/>
  <c r="AC74" i="9" s="1"/>
  <c r="AC75" i="9" s="1"/>
  <c r="AC76" i="9" s="1"/>
  <c r="AC77" i="9" s="1"/>
  <c r="AC78" i="9" s="1"/>
  <c r="AC79" i="9" s="1"/>
  <c r="AC80" i="9" s="1"/>
  <c r="AC81" i="9" s="1"/>
  <c r="AC82" i="9" s="1"/>
  <c r="V19" i="9"/>
  <c r="S19" i="9"/>
  <c r="AB82" i="9"/>
  <c r="AK82" i="9" s="1"/>
  <c r="AA82" i="9"/>
  <c r="AJ82" i="9" s="1"/>
  <c r="AB80" i="9"/>
  <c r="AK80" i="9" s="1"/>
  <c r="AA80" i="9"/>
  <c r="AJ80" i="9" s="1"/>
  <c r="AB78" i="9"/>
  <c r="AK78" i="9" s="1"/>
  <c r="AA78" i="9"/>
  <c r="AJ78" i="9" s="1"/>
  <c r="AB77" i="9"/>
  <c r="AK77" i="9" s="1"/>
  <c r="AA77" i="9"/>
  <c r="AJ77" i="9" s="1"/>
  <c r="AB76" i="9"/>
  <c r="AK76" i="9" s="1"/>
  <c r="AA76" i="9"/>
  <c r="AJ76" i="9" s="1"/>
  <c r="AB75" i="9"/>
  <c r="AH75" i="9" s="1"/>
  <c r="AA75" i="9"/>
  <c r="AG75" i="9" s="1"/>
  <c r="AB74" i="9"/>
  <c r="AK74" i="9" s="1"/>
  <c r="AA74" i="9"/>
  <c r="AJ74" i="9" s="1"/>
  <c r="AB73" i="9"/>
  <c r="AK73" i="9" s="1"/>
  <c r="AA73" i="9"/>
  <c r="AJ73" i="9" s="1"/>
  <c r="AB66" i="9"/>
  <c r="AK66" i="9" s="1"/>
  <c r="AA66" i="9"/>
  <c r="AJ66" i="9" s="1"/>
  <c r="AB65" i="9"/>
  <c r="AK65" i="9" s="1"/>
  <c r="AA65" i="9"/>
  <c r="AJ65" i="9" s="1"/>
  <c r="AB64" i="9"/>
  <c r="AK64" i="9" s="1"/>
  <c r="AA64" i="9"/>
  <c r="AJ64" i="9" s="1"/>
  <c r="AB63" i="9"/>
  <c r="AK63" i="9" s="1"/>
  <c r="AA63" i="9"/>
  <c r="AJ63" i="9" s="1"/>
  <c r="AB62" i="9"/>
  <c r="AK62" i="9" s="1"/>
  <c r="AA62" i="9"/>
  <c r="AJ62" i="9" s="1"/>
  <c r="AB61" i="9"/>
  <c r="AK61" i="9" s="1"/>
  <c r="AA61" i="9"/>
  <c r="AJ61" i="9" s="1"/>
  <c r="AB58" i="9"/>
  <c r="AK58" i="9" s="1"/>
  <c r="AA58" i="9"/>
  <c r="AJ58" i="9" s="1"/>
  <c r="AB57" i="9"/>
  <c r="AK57" i="9" s="1"/>
  <c r="AA57" i="9"/>
  <c r="AJ57" i="9" s="1"/>
  <c r="AB55" i="9"/>
  <c r="AK55" i="9" s="1"/>
  <c r="AA55" i="9"/>
  <c r="AJ55" i="9" s="1"/>
  <c r="AB54" i="9"/>
  <c r="AK54" i="9" s="1"/>
  <c r="AA54" i="9"/>
  <c r="AJ54" i="9" s="1"/>
  <c r="AB53" i="9"/>
  <c r="AK53" i="9" s="1"/>
  <c r="AA53" i="9"/>
  <c r="AJ53" i="9" s="1"/>
  <c r="AB50" i="9"/>
  <c r="AK50" i="9" s="1"/>
  <c r="AA50" i="9"/>
  <c r="AJ50" i="9" s="1"/>
  <c r="AB49" i="9"/>
  <c r="AK49" i="9" s="1"/>
  <c r="AA49" i="9"/>
  <c r="AJ49" i="9" s="1"/>
  <c r="AB48" i="9"/>
  <c r="AK48" i="9" s="1"/>
  <c r="AA48" i="9"/>
  <c r="AJ48" i="9" s="1"/>
  <c r="AB46" i="9"/>
  <c r="AH46" i="9" s="1"/>
  <c r="AA46" i="9"/>
  <c r="AG46" i="9" s="1"/>
  <c r="AB45" i="9"/>
  <c r="AK45" i="9" s="1"/>
  <c r="AA45" i="9"/>
  <c r="AJ45" i="9" s="1"/>
  <c r="AB44" i="9"/>
  <c r="AK44" i="9" s="1"/>
  <c r="AA44" i="9"/>
  <c r="AJ44" i="9" s="1"/>
  <c r="AB43" i="9"/>
  <c r="AK43" i="9" s="1"/>
  <c r="AA43" i="9"/>
  <c r="AJ43" i="9" s="1"/>
  <c r="AB41" i="9"/>
  <c r="AK41" i="9" s="1"/>
  <c r="AA41" i="9"/>
  <c r="AJ41" i="9" s="1"/>
  <c r="AB40" i="9"/>
  <c r="AK40" i="9" s="1"/>
  <c r="AA40" i="9"/>
  <c r="AJ40" i="9" s="1"/>
  <c r="AB39" i="9"/>
  <c r="AK39" i="9" s="1"/>
  <c r="AA39" i="9"/>
  <c r="AJ39" i="9" s="1"/>
  <c r="AB38" i="9"/>
  <c r="AK38" i="9" s="1"/>
  <c r="AA38" i="9"/>
  <c r="AJ38" i="9" s="1"/>
  <c r="AB35" i="9"/>
  <c r="AK35" i="9" s="1"/>
  <c r="AA35" i="9"/>
  <c r="AJ35" i="9" s="1"/>
  <c r="AB34" i="9"/>
  <c r="AK34" i="9" s="1"/>
  <c r="AA34" i="9"/>
  <c r="AJ34" i="9" s="1"/>
  <c r="AB33" i="9"/>
  <c r="AK33" i="9" s="1"/>
  <c r="AA33" i="9"/>
  <c r="AJ33" i="9" s="1"/>
  <c r="AB32" i="9"/>
  <c r="AK32" i="9" s="1"/>
  <c r="AA32" i="9"/>
  <c r="AJ32" i="9" s="1"/>
  <c r="AB31" i="9"/>
  <c r="AK31" i="9" s="1"/>
  <c r="AA31" i="9"/>
  <c r="AJ31" i="9" s="1"/>
  <c r="AB29" i="9"/>
  <c r="AK29" i="9" s="1"/>
  <c r="AA29" i="9"/>
  <c r="AJ29" i="9" s="1"/>
  <c r="AB26" i="9"/>
  <c r="AK26" i="9" s="1"/>
  <c r="AA26" i="9"/>
  <c r="AJ26" i="9" s="1"/>
  <c r="AB25" i="9"/>
  <c r="AK25" i="9" s="1"/>
  <c r="AA25" i="9"/>
  <c r="AJ25" i="9" s="1"/>
  <c r="AB23" i="9"/>
  <c r="AK23" i="9" s="1"/>
  <c r="AB22" i="9"/>
  <c r="AA22" i="9"/>
  <c r="AK22" i="9" l="1"/>
  <c r="AJ22" i="9"/>
  <c r="AB83" i="9"/>
  <c r="AA83" i="9"/>
  <c r="O23" i="9"/>
  <c r="X23" i="9" s="1"/>
  <c r="AG19" i="9" l="1"/>
  <c r="AG85" i="9" s="1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AE6" i="9" l="1"/>
  <c r="AD6" i="9"/>
  <c r="AE5" i="9"/>
  <c r="AD5" i="9"/>
  <c r="AE4" i="9"/>
  <c r="AD4" i="9"/>
  <c r="AE3" i="9"/>
  <c r="AD3" i="9"/>
  <c r="AE2" i="9"/>
  <c r="AD2" i="9"/>
  <c r="AJ19" i="9" l="1"/>
  <c r="AJ85" i="9" s="1"/>
  <c r="AE19" i="9"/>
  <c r="AE22" i="9" s="1"/>
  <c r="AE23" i="9" s="1"/>
  <c r="AE24" i="9" s="1"/>
  <c r="AE25" i="9" s="1"/>
  <c r="AE26" i="9" s="1"/>
  <c r="AE27" i="9" s="1"/>
  <c r="AE28" i="9" s="1"/>
  <c r="AE29" i="9" s="1"/>
  <c r="AE30" i="9" s="1"/>
  <c r="AE31" i="9" s="1"/>
  <c r="AE32" i="9" s="1"/>
  <c r="AE33" i="9" s="1"/>
  <c r="AE34" i="9" s="1"/>
  <c r="AE35" i="9" s="1"/>
  <c r="AE36" i="9" s="1"/>
  <c r="AE37" i="9" s="1"/>
  <c r="AE38" i="9" s="1"/>
  <c r="AE39" i="9" s="1"/>
  <c r="AE40" i="9" s="1"/>
  <c r="AE41" i="9" s="1"/>
  <c r="AE42" i="9" s="1"/>
  <c r="AE43" i="9" s="1"/>
  <c r="AE44" i="9" s="1"/>
  <c r="AE45" i="9" s="1"/>
  <c r="AE46" i="9" s="1"/>
  <c r="AE47" i="9" s="1"/>
  <c r="AE48" i="9" s="1"/>
  <c r="AE49" i="9" s="1"/>
  <c r="AE50" i="9" s="1"/>
  <c r="AE51" i="9" s="1"/>
  <c r="AE52" i="9" s="1"/>
  <c r="AE53" i="9" s="1"/>
  <c r="AE54" i="9" s="1"/>
  <c r="AE55" i="9" s="1"/>
  <c r="AE56" i="9" s="1"/>
  <c r="AE57" i="9" s="1"/>
  <c r="AE58" i="9" s="1"/>
  <c r="AE59" i="9" s="1"/>
  <c r="AE60" i="9" s="1"/>
  <c r="AE61" i="9" s="1"/>
  <c r="AE62" i="9" s="1"/>
  <c r="AE63" i="9" s="1"/>
  <c r="AE64" i="9" s="1"/>
  <c r="AE65" i="9" s="1"/>
  <c r="AE66" i="9" s="1"/>
  <c r="AE67" i="9" s="1"/>
  <c r="AE68" i="9" s="1"/>
  <c r="AE69" i="9" s="1"/>
  <c r="AE70" i="9" s="1"/>
  <c r="AE71" i="9" s="1"/>
  <c r="AE72" i="9" s="1"/>
  <c r="AE73" i="9" s="1"/>
  <c r="AE74" i="9" s="1"/>
  <c r="AE75" i="9" s="1"/>
  <c r="AE76" i="9" s="1"/>
  <c r="AE77" i="9" s="1"/>
  <c r="AE78" i="9" s="1"/>
  <c r="AE79" i="9" s="1"/>
  <c r="AE80" i="9" s="1"/>
  <c r="AE81" i="9" s="1"/>
  <c r="AE82" i="9" s="1"/>
  <c r="AK19" i="9"/>
  <c r="AK85" i="9" s="1"/>
  <c r="AD19" i="9"/>
  <c r="AD22" i="9" s="1"/>
  <c r="AD23" i="9" s="1"/>
  <c r="AD24" i="9" s="1"/>
  <c r="AD25" i="9" s="1"/>
  <c r="AD26" i="9" s="1"/>
  <c r="AD27" i="9" s="1"/>
  <c r="AD28" i="9" s="1"/>
  <c r="AD29" i="9" s="1"/>
  <c r="AD30" i="9" s="1"/>
  <c r="AD31" i="9" s="1"/>
  <c r="AD32" i="9" s="1"/>
  <c r="AD33" i="9" s="1"/>
  <c r="AD34" i="9" s="1"/>
  <c r="AD35" i="9" s="1"/>
  <c r="AD36" i="9" s="1"/>
  <c r="AD37" i="9" s="1"/>
  <c r="AD38" i="9" s="1"/>
  <c r="AD39" i="9" s="1"/>
  <c r="AD40" i="9" s="1"/>
  <c r="AD41" i="9" s="1"/>
  <c r="AD42" i="9" s="1"/>
  <c r="AD43" i="9" s="1"/>
  <c r="AD44" i="9" s="1"/>
  <c r="AD45" i="9" s="1"/>
  <c r="AD46" i="9" s="1"/>
  <c r="AD47" i="9" s="1"/>
  <c r="AD48" i="9" s="1"/>
  <c r="AD49" i="9" s="1"/>
  <c r="AD50" i="9" s="1"/>
  <c r="AD51" i="9" s="1"/>
  <c r="AD52" i="9" s="1"/>
  <c r="AD53" i="9" s="1"/>
  <c r="AD54" i="9" s="1"/>
  <c r="AD55" i="9" s="1"/>
  <c r="AD56" i="9" s="1"/>
  <c r="AD57" i="9" s="1"/>
  <c r="AD58" i="9" s="1"/>
  <c r="AD59" i="9" s="1"/>
  <c r="AD60" i="9" s="1"/>
  <c r="AD61" i="9" s="1"/>
  <c r="AD62" i="9" s="1"/>
  <c r="AD63" i="9" s="1"/>
  <c r="AD64" i="9" s="1"/>
  <c r="AD65" i="9" s="1"/>
  <c r="AD66" i="9" s="1"/>
  <c r="AD67" i="9" s="1"/>
  <c r="AD68" i="9" s="1"/>
  <c r="AD69" i="9" s="1"/>
  <c r="AD70" i="9" s="1"/>
  <c r="AD71" i="9" s="1"/>
  <c r="AD72" i="9" s="1"/>
  <c r="AD73" i="9" s="1"/>
  <c r="AD74" i="9" s="1"/>
  <c r="AD75" i="9" s="1"/>
  <c r="AD76" i="9" s="1"/>
  <c r="AD77" i="9" s="1"/>
  <c r="AD78" i="9" s="1"/>
  <c r="AD79" i="9" s="1"/>
  <c r="AD80" i="9" s="1"/>
  <c r="AD81" i="9" s="1"/>
  <c r="AD82" i="9" s="1"/>
  <c r="V84" i="9"/>
  <c r="S84" i="9"/>
  <c r="V22" i="9"/>
  <c r="S22" i="9"/>
  <c r="V85" i="9"/>
  <c r="U19" i="9"/>
  <c r="U85" i="9" s="1"/>
  <c r="T19" i="9"/>
  <c r="T85" i="9" s="1"/>
  <c r="S85" i="9"/>
  <c r="AF83" i="9" l="1"/>
  <c r="AF86" i="9" s="1"/>
  <c r="O66" i="9"/>
  <c r="X66" i="9" s="1"/>
  <c r="N66" i="9"/>
  <c r="W66" i="9" s="1"/>
  <c r="O64" i="9"/>
  <c r="X64" i="9" s="1"/>
  <c r="N64" i="9"/>
  <c r="W64" i="9" s="1"/>
  <c r="O39" i="9"/>
  <c r="X39" i="9" s="1"/>
  <c r="N39" i="9"/>
  <c r="O33" i="9"/>
  <c r="X33" i="9" s="1"/>
  <c r="N33" i="9"/>
  <c r="W33" i="9" s="1"/>
  <c r="W39" i="9" l="1"/>
  <c r="O63" i="9"/>
  <c r="X63" i="9" s="1"/>
  <c r="N63" i="9"/>
  <c r="O80" i="9"/>
  <c r="X80" i="9" s="1"/>
  <c r="N80" i="9"/>
  <c r="O78" i="9"/>
  <c r="X78" i="9" s="1"/>
  <c r="N78" i="9"/>
  <c r="O76" i="9"/>
  <c r="X76" i="9" s="1"/>
  <c r="N76" i="9"/>
  <c r="O77" i="9"/>
  <c r="X77" i="9" s="1"/>
  <c r="N77" i="9"/>
  <c r="O74" i="9"/>
  <c r="X74" i="9" s="1"/>
  <c r="N74" i="9"/>
  <c r="O73" i="9"/>
  <c r="X73" i="9" s="1"/>
  <c r="N73" i="9"/>
  <c r="O62" i="9"/>
  <c r="X62" i="9" s="1"/>
  <c r="N62" i="9"/>
  <c r="N61" i="9"/>
  <c r="O61" i="9"/>
  <c r="X61" i="9" s="1"/>
  <c r="O58" i="9"/>
  <c r="X58" i="9" s="1"/>
  <c r="N58" i="9"/>
  <c r="O57" i="9"/>
  <c r="X57" i="9" s="1"/>
  <c r="N57" i="9"/>
  <c r="O55" i="9"/>
  <c r="X55" i="9" s="1"/>
  <c r="N55" i="9"/>
  <c r="O54" i="9"/>
  <c r="X54" i="9" s="1"/>
  <c r="N54" i="9"/>
  <c r="O53" i="9"/>
  <c r="X53" i="9" s="1"/>
  <c r="N53" i="9"/>
  <c r="O50" i="9"/>
  <c r="X50" i="9" s="1"/>
  <c r="N50" i="9"/>
  <c r="O49" i="9"/>
  <c r="X49" i="9" s="1"/>
  <c r="N49" i="9"/>
  <c r="N48" i="9"/>
  <c r="O48" i="9"/>
  <c r="X48" i="9" s="1"/>
  <c r="N45" i="9"/>
  <c r="O45" i="9"/>
  <c r="X45" i="9" s="1"/>
  <c r="O44" i="9"/>
  <c r="X44" i="9" s="1"/>
  <c r="N44" i="9"/>
  <c r="O41" i="9"/>
  <c r="X41" i="9" s="1"/>
  <c r="N41" i="9"/>
  <c r="O40" i="9"/>
  <c r="X40" i="9" s="1"/>
  <c r="N40" i="9"/>
  <c r="O38" i="9"/>
  <c r="X38" i="9" s="1"/>
  <c r="N38" i="9"/>
  <c r="O35" i="9"/>
  <c r="X35" i="9" s="1"/>
  <c r="N35" i="9"/>
  <c r="O34" i="9"/>
  <c r="X34" i="9" s="1"/>
  <c r="N34" i="9"/>
  <c r="O32" i="9"/>
  <c r="X32" i="9" s="1"/>
  <c r="N32" i="9"/>
  <c r="O29" i="9"/>
  <c r="X29" i="9" s="1"/>
  <c r="N29" i="9"/>
  <c r="O31" i="9"/>
  <c r="X31" i="9" s="1"/>
  <c r="N31" i="9"/>
  <c r="O26" i="9"/>
  <c r="X26" i="9" s="1"/>
  <c r="N26" i="9"/>
  <c r="O22" i="9"/>
  <c r="N22" i="9"/>
  <c r="O25" i="9"/>
  <c r="X25" i="9" s="1"/>
  <c r="N25" i="9"/>
  <c r="W25" i="9" l="1"/>
  <c r="W38" i="9"/>
  <c r="W58" i="9"/>
  <c r="W80" i="9"/>
  <c r="W40" i="9"/>
  <c r="W54" i="9"/>
  <c r="W63" i="9"/>
  <c r="W48" i="9"/>
  <c r="W61" i="9"/>
  <c r="W49" i="9"/>
  <c r="W62" i="9"/>
  <c r="W76" i="9"/>
  <c r="W29" i="9"/>
  <c r="W53" i="9"/>
  <c r="W74" i="9"/>
  <c r="W45" i="9"/>
  <c r="W22" i="9"/>
  <c r="W77" i="9"/>
  <c r="W32" i="9"/>
  <c r="X22" i="9"/>
  <c r="W26" i="9"/>
  <c r="W34" i="9"/>
  <c r="W41" i="9"/>
  <c r="W55" i="9"/>
  <c r="W31" i="9"/>
  <c r="W35" i="9"/>
  <c r="W44" i="9"/>
  <c r="W50" i="9"/>
  <c r="W57" i="9"/>
  <c r="W73" i="9"/>
  <c r="W78" i="9"/>
  <c r="AG83" i="9"/>
  <c r="AG86" i="9" s="1"/>
  <c r="AH83" i="9"/>
  <c r="AH86" i="9" s="1"/>
  <c r="R11" i="9"/>
  <c r="R10" i="9"/>
  <c r="R9" i="9"/>
  <c r="R8" i="9"/>
  <c r="R7" i="9"/>
  <c r="R6" i="9"/>
  <c r="R5" i="9"/>
  <c r="R4" i="9"/>
  <c r="R3" i="9"/>
  <c r="R2" i="9"/>
  <c r="Q11" i="9"/>
  <c r="Q10" i="9"/>
  <c r="Q9" i="9"/>
  <c r="Q8" i="9"/>
  <c r="Q7" i="9"/>
  <c r="Q6" i="9"/>
  <c r="Q5" i="9"/>
  <c r="Q4" i="9"/>
  <c r="Q3" i="9"/>
  <c r="Q2" i="9"/>
  <c r="W19" i="9" l="1"/>
  <c r="W85" i="9" s="1"/>
  <c r="X19" i="9"/>
  <c r="X85" i="9" s="1"/>
  <c r="O75" i="9"/>
  <c r="U75" i="9" s="1"/>
  <c r="N75" i="9"/>
  <c r="T75" i="9" s="1"/>
  <c r="O46" i="9"/>
  <c r="U46" i="9" s="1"/>
  <c r="N46" i="9"/>
  <c r="T46" i="9" s="1"/>
  <c r="O82" i="9"/>
  <c r="X82" i="9" s="1"/>
  <c r="N82" i="9"/>
  <c r="O65" i="9"/>
  <c r="X65" i="9" s="1"/>
  <c r="N65" i="9"/>
  <c r="N43" i="9"/>
  <c r="O43" i="9"/>
  <c r="X43" i="9" s="1"/>
  <c r="M69" i="9"/>
  <c r="S69" i="9" s="1"/>
  <c r="M68" i="9"/>
  <c r="S68" i="9" s="1"/>
  <c r="R19" i="9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R39" i="9" s="1"/>
  <c r="R40" i="9" s="1"/>
  <c r="R41" i="9" s="1"/>
  <c r="R42" i="9" s="1"/>
  <c r="Q19" i="9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M51" i="9"/>
  <c r="V51" i="9" s="1"/>
  <c r="M36" i="9"/>
  <c r="V36" i="9" s="1"/>
  <c r="M30" i="9"/>
  <c r="V30" i="9" s="1"/>
  <c r="M28" i="9"/>
  <c r="Q43" i="9" l="1"/>
  <c r="Q44" i="9" s="1"/>
  <c r="Q45" i="9" s="1"/>
  <c r="Q46" i="9" s="1"/>
  <c r="Q47" i="9" s="1"/>
  <c r="Q48" i="9" s="1"/>
  <c r="Q49" i="9" s="1"/>
  <c r="Q50" i="9" s="1"/>
  <c r="Q51" i="9" s="1"/>
  <c r="Q52" i="9" s="1"/>
  <c r="Q53" i="9" s="1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65" i="9" s="1"/>
  <c r="Q66" i="9" s="1"/>
  <c r="Q67" i="9" s="1"/>
  <c r="Q68" i="9" s="1"/>
  <c r="Q69" i="9" s="1"/>
  <c r="Q70" i="9" s="1"/>
  <c r="Q71" i="9" s="1"/>
  <c r="Q72" i="9" s="1"/>
  <c r="Q73" i="9" s="1"/>
  <c r="Q74" i="9" s="1"/>
  <c r="Q75" i="9" s="1"/>
  <c r="Q76" i="9" s="1"/>
  <c r="Q77" i="9" s="1"/>
  <c r="Q78" i="9" s="1"/>
  <c r="Q79" i="9" s="1"/>
  <c r="Q80" i="9" s="1"/>
  <c r="Q81" i="9" s="1"/>
  <c r="Q82" i="9" s="1"/>
  <c r="R43" i="9"/>
  <c r="R44" i="9" s="1"/>
  <c r="R45" i="9" s="1"/>
  <c r="R46" i="9" s="1"/>
  <c r="R47" i="9" s="1"/>
  <c r="R48" i="9" s="1"/>
  <c r="R49" i="9" s="1"/>
  <c r="R50" i="9" s="1"/>
  <c r="R51" i="9" s="1"/>
  <c r="R52" i="9" s="1"/>
  <c r="R53" i="9" s="1"/>
  <c r="R54" i="9" s="1"/>
  <c r="R55" i="9" s="1"/>
  <c r="R56" i="9" s="1"/>
  <c r="R57" i="9" s="1"/>
  <c r="R58" i="9" s="1"/>
  <c r="R59" i="9" s="1"/>
  <c r="R60" i="9" s="1"/>
  <c r="R61" i="9" s="1"/>
  <c r="R62" i="9" s="1"/>
  <c r="R63" i="9" s="1"/>
  <c r="R64" i="9" s="1"/>
  <c r="R65" i="9" s="1"/>
  <c r="R66" i="9" s="1"/>
  <c r="R67" i="9" s="1"/>
  <c r="R68" i="9" s="1"/>
  <c r="R69" i="9" s="1"/>
  <c r="R70" i="9" s="1"/>
  <c r="R71" i="9" s="1"/>
  <c r="R72" i="9" s="1"/>
  <c r="R73" i="9" s="1"/>
  <c r="R74" i="9" s="1"/>
  <c r="R75" i="9" s="1"/>
  <c r="R76" i="9" s="1"/>
  <c r="R77" i="9" s="1"/>
  <c r="R78" i="9" s="1"/>
  <c r="R79" i="9" s="1"/>
  <c r="R80" i="9" s="1"/>
  <c r="R81" i="9" s="1"/>
  <c r="R82" i="9" s="1"/>
  <c r="V28" i="9"/>
  <c r="W43" i="9"/>
  <c r="W65" i="9"/>
  <c r="W82" i="9"/>
  <c r="S83" i="9"/>
  <c r="S86" i="9" s="1"/>
  <c r="V83" i="9"/>
  <c r="V86" i="9" s="1"/>
  <c r="X83" i="9"/>
  <c r="X86" i="9" s="1"/>
  <c r="T83" i="9"/>
  <c r="T86" i="9" s="1"/>
  <c r="U83" i="9"/>
  <c r="U86" i="9" s="1"/>
  <c r="M83" i="9"/>
  <c r="N83" i="9"/>
  <c r="O83" i="9"/>
  <c r="P19" i="9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46" i="9" s="1"/>
  <c r="P47" i="9" s="1"/>
  <c r="P48" i="9" s="1"/>
  <c r="P49" i="9" s="1"/>
  <c r="P50" i="9" s="1"/>
  <c r="P51" i="9" s="1"/>
  <c r="P52" i="9" s="1"/>
  <c r="P53" i="9" s="1"/>
  <c r="P54" i="9" s="1"/>
  <c r="P55" i="9" s="1"/>
  <c r="P56" i="9" s="1"/>
  <c r="P57" i="9" s="1"/>
  <c r="P58" i="9" s="1"/>
  <c r="P59" i="9" s="1"/>
  <c r="P60" i="9" s="1"/>
  <c r="P61" i="9" s="1"/>
  <c r="P62" i="9" s="1"/>
  <c r="P63" i="9" s="1"/>
  <c r="P64" i="9" s="1"/>
  <c r="P65" i="9" s="1"/>
  <c r="P66" i="9" s="1"/>
  <c r="P67" i="9" s="1"/>
  <c r="P68" i="9" s="1"/>
  <c r="P69" i="9" s="1"/>
  <c r="P70" i="9" s="1"/>
  <c r="P71" i="9" s="1"/>
  <c r="P72" i="9" s="1"/>
  <c r="P73" i="9" s="1"/>
  <c r="P74" i="9" s="1"/>
  <c r="P75" i="9" s="1"/>
  <c r="P76" i="9" s="1"/>
  <c r="P77" i="9" s="1"/>
  <c r="P78" i="9" s="1"/>
  <c r="P79" i="9" s="1"/>
  <c r="P80" i="9" s="1"/>
  <c r="P81" i="9" s="1"/>
  <c r="P82" i="9" s="1"/>
  <c r="W83" i="9" l="1"/>
  <c r="W86" i="9" s="1"/>
  <c r="AI83" i="9"/>
  <c r="AI86" i="9" s="1"/>
  <c r="AJ83" i="9" l="1"/>
  <c r="AJ86" i="9" s="1"/>
  <c r="AK83" i="9"/>
  <c r="AK86" i="9" s="1"/>
</calcChain>
</file>

<file path=xl/sharedStrings.xml><?xml version="1.0" encoding="utf-8"?>
<sst xmlns="http://schemas.openxmlformats.org/spreadsheetml/2006/main" count="1014" uniqueCount="544">
  <si>
    <t>*Based on Gov. As-Passed Budget</t>
  </si>
  <si>
    <t>*Based on 12-16-20 Final Review Version and Level Maintenance Funding</t>
  </si>
  <si>
    <t>Interstate Bridge - Large Culvert</t>
  </si>
  <si>
    <t>Interstate Bridge Maintenance (TBI and projects)</t>
  </si>
  <si>
    <t>Interstate Bridge Maintenance</t>
  </si>
  <si>
    <t>State Bridge - Large Culvert</t>
  </si>
  <si>
    <t>State Bridge  - Emergent Needs</t>
  </si>
  <si>
    <t>State Bridge Emergent Needs</t>
  </si>
  <si>
    <t>State Bridge Maintenance (TBI and Projects)</t>
  </si>
  <si>
    <t>State Bridge Maintenance</t>
  </si>
  <si>
    <t>Bennington BM20101 *BS FOB Project</t>
  </si>
  <si>
    <t>Essex BM19501 *BS FOB Project</t>
  </si>
  <si>
    <t>Fair Haven BM19301 *BS FOB Project</t>
  </si>
  <si>
    <t>Newport BM19902 *BS FOB Project</t>
  </si>
  <si>
    <t>Springfield BM19201 *BS FOB Project</t>
  </si>
  <si>
    <t>* These number match those presented to the Transportation Committees and represent a plan; however $1,546,000 is allocated to the districts to be spent as needed to meet their goals /performance measures and, as such, has been removed from available funding in this plan</t>
  </si>
  <si>
    <t>Maintaining Structures</t>
  </si>
  <si>
    <t>Maintaining Bridges</t>
  </si>
  <si>
    <t>Washing Bridges</t>
  </si>
  <si>
    <t>Applying Preservation Materials</t>
  </si>
  <si>
    <t>* Unavailable Allocation to Districts /Regions</t>
  </si>
  <si>
    <t>*this assumed level funded into FY '22</t>
  </si>
  <si>
    <t>Maintenance Appropriation Total</t>
  </si>
  <si>
    <t>PDB Bridge Appropriation Total</t>
  </si>
  <si>
    <t>TOTALS</t>
  </si>
  <si>
    <t>2020 and 2021 Maintenance Plan</t>
  </si>
  <si>
    <t>FY'21 Expected Expenditure</t>
  </si>
  <si>
    <t>FY '21 Running Balance</t>
  </si>
  <si>
    <t>FY '21 MAB Projects</t>
  </si>
  <si>
    <t>FY '21 PDB Projects</t>
  </si>
  <si>
    <t>FY '22 Expected Expenditure</t>
  </si>
  <si>
    <t>FY '22 Running Balance</t>
  </si>
  <si>
    <t>FY '22 MAB Running Balance</t>
  </si>
  <si>
    <t>FY '22 PDB Running Balance</t>
  </si>
  <si>
    <t>Action</t>
  </si>
  <si>
    <t>Delivering</t>
  </si>
  <si>
    <t>Appropriation</t>
  </si>
  <si>
    <t>Structures to Scope</t>
  </si>
  <si>
    <t>Status</t>
  </si>
  <si>
    <t>Comments</t>
  </si>
  <si>
    <t>Town</t>
  </si>
  <si>
    <t>Project Number</t>
  </si>
  <si>
    <t>Route</t>
  </si>
  <si>
    <t>Bridge #</t>
  </si>
  <si>
    <t>Finding Date</t>
  </si>
  <si>
    <t>Description of Work</t>
  </si>
  <si>
    <t>Total</t>
  </si>
  <si>
    <t xml:space="preserve">Federal </t>
  </si>
  <si>
    <t>State</t>
  </si>
  <si>
    <t>Sven</t>
  </si>
  <si>
    <t>Maintenance HQ</t>
  </si>
  <si>
    <t>Interstate Bridge</t>
  </si>
  <si>
    <t>FY22 in Vpins, advertise in spring.</t>
  </si>
  <si>
    <t>Permitting should be completed by 3/19/21, has instream work so wouldnt be able to start until July 1</t>
  </si>
  <si>
    <t>Barton</t>
  </si>
  <si>
    <t>BM20903</t>
  </si>
  <si>
    <t>I-91</t>
  </si>
  <si>
    <t>105-1</t>
  </si>
  <si>
    <t>bridge maintenance</t>
  </si>
  <si>
    <t>Kristin</t>
  </si>
  <si>
    <t>Structures</t>
  </si>
  <si>
    <t>State Bridge</t>
  </si>
  <si>
    <t>Bennington</t>
  </si>
  <si>
    <t>BM20101</t>
  </si>
  <si>
    <t>VT-279</t>
  </si>
  <si>
    <t>evaluation and strengthening</t>
  </si>
  <si>
    <t>Completed</t>
  </si>
  <si>
    <t>No reporting format in VPINS for tracking;  No action required; programmed; substantial completion 7/17/2019</t>
  </si>
  <si>
    <t xml:space="preserve">Berlin </t>
  </si>
  <si>
    <t>BM19703</t>
  </si>
  <si>
    <t>VT 12</t>
  </si>
  <si>
    <t>Repair Hole in Backwall</t>
  </si>
  <si>
    <t>Need to develop plans, permitting</t>
  </si>
  <si>
    <t>BM20701</t>
  </si>
  <si>
    <t>VT-12</t>
  </si>
  <si>
    <t xml:space="preserve">Ready to Advertise </t>
  </si>
  <si>
    <t>will be advertising before the first of the year</t>
  </si>
  <si>
    <t>Bloomfield</t>
  </si>
  <si>
    <t>BM20902</t>
  </si>
  <si>
    <t>VT-102</t>
  </si>
  <si>
    <t>Substantial completion 8/7/2019</t>
  </si>
  <si>
    <t>Braintree</t>
  </si>
  <si>
    <t>BM19402</t>
  </si>
  <si>
    <t>Install kneewall and address scour</t>
  </si>
  <si>
    <t>n/a</t>
  </si>
  <si>
    <t>Continue to monitor</t>
  </si>
  <si>
    <t>i believe this project has been programmed?</t>
  </si>
  <si>
    <t>Brattleboro</t>
  </si>
  <si>
    <t>Install fascia catch</t>
  </si>
  <si>
    <t>No action required; programmed</t>
  </si>
  <si>
    <t>BM19203</t>
  </si>
  <si>
    <t>I-91 / VT 9</t>
  </si>
  <si>
    <t>7 / 54A</t>
  </si>
  <si>
    <t>Mill and Fill with Concrete Repair</t>
  </si>
  <si>
    <t>Low Priority - Town Responsibility</t>
  </si>
  <si>
    <t>No action required; TH over US-4 (low priority)</t>
  </si>
  <si>
    <t>Castelton</t>
  </si>
  <si>
    <t>US 4</t>
  </si>
  <si>
    <t>9 E&amp;W</t>
  </si>
  <si>
    <t>Replace Approach Rail</t>
  </si>
  <si>
    <t>FY22 in Vpins, ready to advertise</t>
  </si>
  <si>
    <t>Clarendon</t>
  </si>
  <si>
    <t>BM20302</t>
  </si>
  <si>
    <t>US-7</t>
  </si>
  <si>
    <t>90 N/S</t>
  </si>
  <si>
    <t xml:space="preserve">FHWA will approve construction funding if resubmitted </t>
  </si>
  <si>
    <t>Derby</t>
  </si>
  <si>
    <t>BM20905</t>
  </si>
  <si>
    <t>VT-191</t>
  </si>
  <si>
    <t>shoring the backwalls, limited concrete repair, bituminous concrete deck overlay and pavement markings</t>
  </si>
  <si>
    <t>District 5</t>
  </si>
  <si>
    <t>BM20502</t>
  </si>
  <si>
    <t>I-89</t>
  </si>
  <si>
    <t>29 and 79</t>
  </si>
  <si>
    <t>strategic repair of US-2 bridges over I-89</t>
  </si>
  <si>
    <t>Waiting on NEPA Re-Eval.  Has instream work, cant start until after July 1. FY'20 FOB Project Cost and not under Maintenance;  No action required; programmed</t>
  </si>
  <si>
    <t>Essex</t>
  </si>
  <si>
    <t>BM19501</t>
  </si>
  <si>
    <t>VT 128</t>
  </si>
  <si>
    <t>Line existing culvert</t>
  </si>
  <si>
    <t>Plans Complete.  Coordinate w/ Paving.</t>
  </si>
  <si>
    <t>Fair Haven</t>
  </si>
  <si>
    <t>BM19301</t>
  </si>
  <si>
    <t>3 E&amp;W</t>
  </si>
  <si>
    <t>Concrete Repairs</t>
  </si>
  <si>
    <t>4 E&amp;W</t>
  </si>
  <si>
    <t>Kevin/Pam to discuss status</t>
  </si>
  <si>
    <t>Fair Haven - Rutland Town</t>
  </si>
  <si>
    <t>Numerous</t>
  </si>
  <si>
    <t>Joints, compression seal, downspouts</t>
  </si>
  <si>
    <t>Fayston</t>
  </si>
  <si>
    <t>BM20506</t>
  </si>
  <si>
    <t>VT-17</t>
  </si>
  <si>
    <t>To be programmed.</t>
  </si>
  <si>
    <t>Program as BM20801 - 90%-10% funded project</t>
  </si>
  <si>
    <t>Georgia</t>
  </si>
  <si>
    <t>BM20801</t>
  </si>
  <si>
    <t>US 7 / I-89</t>
  </si>
  <si>
    <t>163A / 90</t>
  </si>
  <si>
    <t>Joint/drainage system</t>
  </si>
  <si>
    <t>Ready to Advertise - On Hold</t>
  </si>
  <si>
    <t>Spring 2021 Advertise</t>
  </si>
  <si>
    <t>Glover</t>
  </si>
  <si>
    <t>BM20901</t>
  </si>
  <si>
    <t>VT-16</t>
  </si>
  <si>
    <t>Granville</t>
  </si>
  <si>
    <t>BM20407</t>
  </si>
  <si>
    <t>VT-100</t>
  </si>
  <si>
    <t>Maintenance</t>
  </si>
  <si>
    <t>Per Sven, work completed and paid</t>
  </si>
  <si>
    <t>Project did not get completed to hit '19 and funded by '20;  2018 BIF for bridge 41C and 41N</t>
  </si>
  <si>
    <t xml:space="preserve">Hartford </t>
  </si>
  <si>
    <t>MVT-073</t>
  </si>
  <si>
    <t>41C and 41N</t>
  </si>
  <si>
    <t>Backwall /deck repair</t>
  </si>
  <si>
    <t>Maintenance - HQ</t>
  </si>
  <si>
    <t>Awarded to ECI</t>
  </si>
  <si>
    <t>Temporary fixes.   MaintHQ estimate - $25,000 / Bid estimate - $30,000;  completion 10/30/2019</t>
  </si>
  <si>
    <t>BM19401</t>
  </si>
  <si>
    <t xml:space="preserve">I-91 </t>
  </si>
  <si>
    <t>44 N&amp;S</t>
  </si>
  <si>
    <t>Joints, bracing</t>
  </si>
  <si>
    <t>BM20405</t>
  </si>
  <si>
    <t>Replacement of existing bridge and approach rail and reinstallation of chain link fencing</t>
  </si>
  <si>
    <t>Johnson</t>
  </si>
  <si>
    <t>BM20805</t>
  </si>
  <si>
    <t>VT-15</t>
  </si>
  <si>
    <t>District</t>
  </si>
  <si>
    <t xml:space="preserve">To be programmed. </t>
  </si>
  <si>
    <t>Could be a district fix;  HOLD as BM20301 - 100% state funded project</t>
  </si>
  <si>
    <t>Leicester</t>
  </si>
  <si>
    <t>drain extensions</t>
  </si>
  <si>
    <t>US 7</t>
  </si>
  <si>
    <t>Repair/Replace Down Spouts</t>
  </si>
  <si>
    <t>MaintHQ estimate - $100,000 / Bid estimate - $99,500;  Program as BM20501 - 100% state funded project; bid 8/1/2019</t>
  </si>
  <si>
    <t xml:space="preserve">Montpelier </t>
  </si>
  <si>
    <t>BM20501</t>
  </si>
  <si>
    <t>42N</t>
  </si>
  <si>
    <t>Replace Trough, Clean Joints</t>
  </si>
  <si>
    <t>FY'20 FOB Project Cost and not under Maintenance;  Bid 6/7/019</t>
  </si>
  <si>
    <t>New Haven</t>
  </si>
  <si>
    <t>BM19503</t>
  </si>
  <si>
    <t>ROW Clear scheduled for 1/8/21, has instream work so it cant start before July 1. FY'20 FOB Project Cost and not under Maintenance;  No action required; programmed</t>
  </si>
  <si>
    <t>Newport</t>
  </si>
  <si>
    <t>BM19902</t>
  </si>
  <si>
    <t>VT 100</t>
  </si>
  <si>
    <t>Norton</t>
  </si>
  <si>
    <t>BM20904</t>
  </si>
  <si>
    <t>VT-114</t>
  </si>
  <si>
    <t>No action necessary for bridge maintenance;  No action required; possible PDB project</t>
  </si>
  <si>
    <t>Norwich</t>
  </si>
  <si>
    <t>48 N&amp;S</t>
  </si>
  <si>
    <t>Trough and concrete Repair</t>
  </si>
  <si>
    <t>MaintHQ estimate - $120,000 / Bid estimate - $155,000;  Program as BM20404 - 100% state funded project;  bid 8/19/2019</t>
  </si>
  <si>
    <t>BM20404</t>
  </si>
  <si>
    <t>51 N&amp;S</t>
  </si>
  <si>
    <t>Replace trough/joint work</t>
  </si>
  <si>
    <t>Randolph</t>
  </si>
  <si>
    <t>BM20408</t>
  </si>
  <si>
    <t>VT-14</t>
  </si>
  <si>
    <t>Richmond</t>
  </si>
  <si>
    <t>BM20504</t>
  </si>
  <si>
    <t>US-2</t>
  </si>
  <si>
    <t>Rockingham</t>
  </si>
  <si>
    <t>BM20204</t>
  </si>
  <si>
    <t>US-5</t>
  </si>
  <si>
    <t>No action required; programmed; bid 5/24/2018</t>
  </si>
  <si>
    <t>Rutland City</t>
  </si>
  <si>
    <t>BM19302</t>
  </si>
  <si>
    <t>River St.</t>
  </si>
  <si>
    <t>Dist</t>
  </si>
  <si>
    <t xml:space="preserve">Ready to advertise </t>
  </si>
  <si>
    <t>Rutland Town</t>
  </si>
  <si>
    <t>BM20301</t>
  </si>
  <si>
    <t>BRUS-4</t>
  </si>
  <si>
    <t>Fix leakage (not bearings);  Program as BM20401 - 90%-10% funded project</t>
  </si>
  <si>
    <t>Sharon</t>
  </si>
  <si>
    <t>BM20401</t>
  </si>
  <si>
    <t>15 N&amp;S</t>
  </si>
  <si>
    <t>Repair vertical plate joint, clean joints</t>
  </si>
  <si>
    <t>Awarded to Neil Daniels</t>
  </si>
  <si>
    <t>MaintHQ estimate - $100,000 / Bid estimate - $125,000;  Program as BM20402 - 100% state funded project</t>
  </si>
  <si>
    <t>BM20402</t>
  </si>
  <si>
    <t xml:space="preserve">I-89 </t>
  </si>
  <si>
    <t>18N</t>
  </si>
  <si>
    <t>Replace trough, bearings</t>
  </si>
  <si>
    <t>Awarded to GW Tatro</t>
  </si>
  <si>
    <t>MaintHQ estimate - $80,000 / Bid estimate - $18,950;  Program as BM20804 - 100% state funded project; bid 9/18/2019</t>
  </si>
  <si>
    <t>Sheldon</t>
  </si>
  <si>
    <t>BM20804</t>
  </si>
  <si>
    <t>VT 78</t>
  </si>
  <si>
    <t>Failed wingwalls</t>
  </si>
  <si>
    <t>Awarded to Cold River Bridge</t>
  </si>
  <si>
    <t>FY'20 FOB Project Cost and not under Maintenance;  No action required; programmed' bid 8/15/2019</t>
  </si>
  <si>
    <t>Sheffield</t>
  </si>
  <si>
    <t>BM19702</t>
  </si>
  <si>
    <t>101-2N</t>
  </si>
  <si>
    <t>Awarded</t>
  </si>
  <si>
    <t>NTP issed 12/15//20</t>
  </si>
  <si>
    <t>So. Burlington</t>
  </si>
  <si>
    <t>BM20503</t>
  </si>
  <si>
    <t>70 N/S</t>
  </si>
  <si>
    <t>Currently D&amp;E Project; district to shore beam as an interim action;  No action required; PDB candidate project</t>
  </si>
  <si>
    <t>Springfield</t>
  </si>
  <si>
    <t>IM 091-1(83)</t>
  </si>
  <si>
    <t>28N</t>
  </si>
  <si>
    <t>Programmed (no longer considered bridge maintenance)</t>
  </si>
  <si>
    <t>Sven/Jeremy to move forward;  No action required; programmed; bid 7/17/2020</t>
  </si>
  <si>
    <t>BM19204</t>
  </si>
  <si>
    <t>I-91 / US 5</t>
  </si>
  <si>
    <t>25 N&amp;S / 43A</t>
  </si>
  <si>
    <t>Replace/eliminate  joints and repair bridge seats</t>
  </si>
  <si>
    <t>FY22 may have to go to structures</t>
  </si>
  <si>
    <t>waiting to hear back from stream alteration/fisheries if the existing culvert can be lined.  May have to punt to structures for replacement</t>
  </si>
  <si>
    <t>BM19201</t>
  </si>
  <si>
    <t>VT 106</t>
  </si>
  <si>
    <t>Reinforced concrete invert</t>
  </si>
  <si>
    <t>Project federalized and now funded under SHB</t>
  </si>
  <si>
    <t>Spring 2021 Advertise MaintHQ estimate - $225,000 / Bid estimate - $604,631 *rejected;  Program as BM20802 - 100% state funded project</t>
  </si>
  <si>
    <t>St. Albans</t>
  </si>
  <si>
    <t>BM20802</t>
  </si>
  <si>
    <t>VT 104</t>
  </si>
  <si>
    <t>Replace Joint and Trough</t>
  </si>
  <si>
    <t>MaintHQ estimate - $140,000 / Bid estimate - $93,500;  Program as BM20803 - 100% state funded project; bid 8/5/2019</t>
  </si>
  <si>
    <t>BM20803</t>
  </si>
  <si>
    <t>VT 105 / I-89</t>
  </si>
  <si>
    <t>1 / 91</t>
  </si>
  <si>
    <t>Joint and joint drainage system repairs</t>
  </si>
  <si>
    <t>assumed amount for tracking purpose; per Sven</t>
  </si>
  <si>
    <t>Statewide - Miscellaneous</t>
  </si>
  <si>
    <t>Miscellaneous charges to MVT-073 for materials</t>
  </si>
  <si>
    <t>assumed amount for tracking purpose</t>
  </si>
  <si>
    <t>Statewide - Operating Expenses</t>
  </si>
  <si>
    <t>Maintenance expenditures for vehicles, phones, etc.</t>
  </si>
  <si>
    <t>Statewide - Paint Program</t>
  </si>
  <si>
    <t>Maintenance paint program</t>
  </si>
  <si>
    <t>Districts</t>
  </si>
  <si>
    <t>Statewide - Washing Program</t>
  </si>
  <si>
    <t>Maintenance bridge cleaning and washing program</t>
  </si>
  <si>
    <t>Statewide - Applying Preservation Materials Program</t>
  </si>
  <si>
    <t>Maintenance bridge application of preservation material program</t>
  </si>
  <si>
    <t>Plans sent to stream alteration for informal review.  once design has been blessed will finish design and submit for permitting and final hydraulics</t>
  </si>
  <si>
    <t>Sunderland</t>
  </si>
  <si>
    <t>BM20102</t>
  </si>
  <si>
    <t>19-5</t>
  </si>
  <si>
    <t>Underhill</t>
  </si>
  <si>
    <t>BM20505</t>
  </si>
  <si>
    <t>Could be a district fix;  HOLD as BM20302 - 100% state funded project</t>
  </si>
  <si>
    <t>Wallingford</t>
  </si>
  <si>
    <t>ON HOLD</t>
  </si>
  <si>
    <t>VT 103</t>
  </si>
  <si>
    <t>Concrete Repair</t>
  </si>
  <si>
    <t>Completion date 6/11/21</t>
  </si>
  <si>
    <t>Waterbury</t>
  </si>
  <si>
    <t>BM20507</t>
  </si>
  <si>
    <t>Program as BM20201 - 80%-20% funded project; bid 4/28/2020</t>
  </si>
  <si>
    <t>Weathersfield</t>
  </si>
  <si>
    <t>BM20201</t>
  </si>
  <si>
    <t>Membrane and Pave, replace Joint and Trough</t>
  </si>
  <si>
    <t>Westminster</t>
  </si>
  <si>
    <t>BM20203</t>
  </si>
  <si>
    <t>MaintHQ estimate - $150,000 / Bid estimate - $176,532;  Program as BM20403 - 100% state funded project; substantial completion 11/1/2019</t>
  </si>
  <si>
    <t>Williamstown</t>
  </si>
  <si>
    <t>BM20403</t>
  </si>
  <si>
    <t>35N</t>
  </si>
  <si>
    <t>Repair bridge seat, abutment and trough</t>
  </si>
  <si>
    <t>BM20406</t>
  </si>
  <si>
    <t>Emergent Need  MaintHQ estimate - $247,983 / Bid estimate - $70,250;  Program as BM20202 - 100% state funded project (per Wayne S); acceptance 11/18/2019</t>
  </si>
  <si>
    <t>Vernon</t>
  </si>
  <si>
    <t>BM20202</t>
  </si>
  <si>
    <t>VT 142</t>
  </si>
  <si>
    <t>Repair beam ends only; no capacity strengthening</t>
  </si>
  <si>
    <t>Awarded to Filskov Bros.</t>
  </si>
  <si>
    <t>Emergent Need;  Program as STP CULV(63) - 100% state funded project; substantial completion 11/2/2019</t>
  </si>
  <si>
    <t>Wells</t>
  </si>
  <si>
    <t>STP CULV(63)</t>
  </si>
  <si>
    <t>VT 30</t>
  </si>
  <si>
    <t>Replace failed culvert with state precast boxes</t>
  </si>
  <si>
    <r>
      <t xml:space="preserve">Committed Totals   </t>
    </r>
    <r>
      <rPr>
        <b/>
        <sz val="10"/>
        <rFont val="Calibri"/>
        <family val="2"/>
      </rPr>
      <t>→</t>
    </r>
  </si>
  <si>
    <t>Balance</t>
  </si>
  <si>
    <t>Pending 2020 Projects</t>
  </si>
  <si>
    <t>Potential to Advance and Spend FY'21 Funds</t>
  </si>
  <si>
    <t>Town | Project Number</t>
  </si>
  <si>
    <t>Bridge Number</t>
  </si>
  <si>
    <t>Note</t>
  </si>
  <si>
    <t>Estimate</t>
  </si>
  <si>
    <t>SFY'21 Estimate</t>
  </si>
  <si>
    <t>Federal Share</t>
  </si>
  <si>
    <t>State Share</t>
  </si>
  <si>
    <t>SFY'22 Estimate</t>
  </si>
  <si>
    <t>BIF Deadline</t>
  </si>
  <si>
    <t>BIF Date</t>
  </si>
  <si>
    <t>District Need Date</t>
  </si>
  <si>
    <t>Group Comments</t>
  </si>
  <si>
    <t>Barton BM20903</t>
  </si>
  <si>
    <t>Br105-1</t>
  </si>
  <si>
    <t>currently out for permits (anticipated Mar. 2021)</t>
  </si>
  <si>
    <t>Berlin BM20701</t>
  </si>
  <si>
    <t>Br64</t>
  </si>
  <si>
    <t>failed wingwall</t>
  </si>
  <si>
    <t>still need to design and permit</t>
  </si>
  <si>
    <t>Bloomfield BM20902</t>
  </si>
  <si>
    <t>Br9</t>
  </si>
  <si>
    <t>pending FHWA approval and advertisement</t>
  </si>
  <si>
    <t>ready to advertise</t>
  </si>
  <si>
    <t>Clarendon BM20302</t>
  </si>
  <si>
    <t>Br90N&amp;S</t>
  </si>
  <si>
    <t>Jeremy increased the cost which has not yet been updated in VPINs</t>
  </si>
  <si>
    <t>ready to advertise; could advance to spend FY'21</t>
  </si>
  <si>
    <t>Derby BM20905</t>
  </si>
  <si>
    <t>Br1</t>
  </si>
  <si>
    <t>pending FHWA approval and advertisement for spring 2021</t>
  </si>
  <si>
    <t>ready to advertise; could spend some FY'21 funds</t>
  </si>
  <si>
    <t>Essex BM19501</t>
  </si>
  <si>
    <t>VT-128</t>
  </si>
  <si>
    <t>waiting on NEPA re-evaluation (FY'22)</t>
  </si>
  <si>
    <t>Glover BM20901</t>
  </si>
  <si>
    <t>Br19</t>
  </si>
  <si>
    <t>Granville BM20407</t>
  </si>
  <si>
    <t>Br159</t>
  </si>
  <si>
    <t>Johnson BM20805</t>
  </si>
  <si>
    <t>Newport BM19902</t>
  </si>
  <si>
    <t>Br256</t>
  </si>
  <si>
    <t>liner</t>
  </si>
  <si>
    <t>waiting on ROW clear (FY'22)</t>
  </si>
  <si>
    <t>Norton BM20904</t>
  </si>
  <si>
    <t>Br44</t>
  </si>
  <si>
    <t>Randolph BM20408</t>
  </si>
  <si>
    <t>Br37</t>
  </si>
  <si>
    <t>Rockingham BM20204</t>
  </si>
  <si>
    <t>Br41</t>
  </si>
  <si>
    <t>Rutland Town BM20301</t>
  </si>
  <si>
    <t>Br4-4</t>
  </si>
  <si>
    <t>Springfield BM19201</t>
  </si>
  <si>
    <t>VT-106</t>
  </si>
  <si>
    <t>Br4</t>
  </si>
  <si>
    <t>waiting on stream alteration /fisheries; pushing for replacement</t>
  </si>
  <si>
    <t>St. Albans BM20802</t>
  </si>
  <si>
    <t>VT-104</t>
  </si>
  <si>
    <t>Br20</t>
  </si>
  <si>
    <t>Sunderland BM20102</t>
  </si>
  <si>
    <t>Br19-5</t>
  </si>
  <si>
    <r>
      <t xml:space="preserve">liner - </t>
    </r>
    <r>
      <rPr>
        <sz val="10"/>
        <color rgb="FFFF0000"/>
        <rFont val="Arial"/>
        <family val="2"/>
      </rPr>
      <t>check this as there is no expected cost for FY22 and jumps to FY23</t>
    </r>
  </si>
  <si>
    <t>Underhill BM20505</t>
  </si>
  <si>
    <t>Br12</t>
  </si>
  <si>
    <t>this project is going out in CY2020 and will encase the backwall and wingwall (Sven's note)</t>
  </si>
  <si>
    <t>Westminster BM20203</t>
  </si>
  <si>
    <t>Br19/D19</t>
  </si>
  <si>
    <t>Total =</t>
  </si>
  <si>
    <t>Potential 2020 Projects</t>
  </si>
  <si>
    <t>Andover</t>
  </si>
  <si>
    <t>VT-11</t>
  </si>
  <si>
    <t>Br36</t>
  </si>
  <si>
    <r>
      <t xml:space="preserve">should have been fixed during paving project, believe it wasn't though </t>
    </r>
    <r>
      <rPr>
        <sz val="10"/>
        <color rgb="FFFF0000"/>
        <rFont val="Arial"/>
        <family val="2"/>
      </rPr>
      <t>(Sven's note)</t>
    </r>
  </si>
  <si>
    <t>Br162 (BIF)</t>
  </si>
  <si>
    <t>district planned to chip out bad concrete and pour new concrete prior to winter (2020) but this is located in a class 1 section of US-5 and town owned and maintained</t>
  </si>
  <si>
    <t>completed, not considered as a priority to advance, or should be compete for a rehabilitation /replacement type project</t>
  </si>
  <si>
    <r>
      <t xml:space="preserve">joint tight with possible MSE wall movement </t>
    </r>
    <r>
      <rPr>
        <sz val="10"/>
        <color rgb="FF7030A0"/>
        <rFont val="Arial"/>
        <family val="2"/>
      </rPr>
      <t>(plan is to monitor)</t>
    </r>
  </si>
  <si>
    <t>Berlin (Riverton)</t>
  </si>
  <si>
    <t>Br67</t>
  </si>
  <si>
    <r>
      <t xml:space="preserve">district dealing with bad deck that rates ok, narrow road </t>
    </r>
    <r>
      <rPr>
        <sz val="10"/>
        <color rgb="FFFF0000"/>
        <rFont val="Arial"/>
        <family val="2"/>
      </rPr>
      <t xml:space="preserve">(Sven's note) </t>
    </r>
    <r>
      <rPr>
        <sz val="10"/>
        <color rgb="FF7030A0"/>
        <rFont val="Arial"/>
        <family val="2"/>
      </rPr>
      <t>(being considered for PDB programming)</t>
    </r>
  </si>
  <si>
    <t>I-91 /VT-9</t>
  </si>
  <si>
    <t>Br7 / Br54A at exit 2</t>
  </si>
  <si>
    <t>only westbound lane was done; proposing to hydromill the eastbound lane under a change order of the existing project - Kristin to discuss with Matt D. (FHWA)</t>
  </si>
  <si>
    <t>BM19203; milling of existing pavement, concrete deck repair, installing new membrane, re-paving, and other related work</t>
  </si>
  <si>
    <t>Bridgewater</t>
  </si>
  <si>
    <t>US-4</t>
  </si>
  <si>
    <t>Br38</t>
  </si>
  <si>
    <r>
      <t>loose joint - fixed by the district /bridge crew</t>
    </r>
    <r>
      <rPr>
        <sz val="10"/>
        <color rgb="FFFF0000"/>
        <rFont val="Arial"/>
        <family val="2"/>
      </rPr>
      <t xml:space="preserve"> (this was completed)</t>
    </r>
  </si>
  <si>
    <t>Br45</t>
  </si>
  <si>
    <r>
      <t xml:space="preserve">pier cap issues to be fixed by the district /bridge crew (spring 2021) </t>
    </r>
    <r>
      <rPr>
        <sz val="10"/>
        <color rgb="FF7030A0"/>
        <rFont val="Arial"/>
        <family val="2"/>
      </rPr>
      <t>(bridge crew doesn't have the capacity to do this)</t>
    </r>
  </si>
  <si>
    <t>low priority (no BIF) - fixing a popout of concrete on a pier cap with no in-stream work anticipated</t>
  </si>
  <si>
    <t>Brookfield</t>
  </si>
  <si>
    <t>Br34N</t>
  </si>
  <si>
    <r>
      <t xml:space="preserve">district did a temporary patch with a plan to repair </t>
    </r>
    <r>
      <rPr>
        <sz val="10"/>
        <color rgb="FFFF0000"/>
        <rFont val="Arial"/>
        <family val="2"/>
      </rPr>
      <t>(this was completed)</t>
    </r>
  </si>
  <si>
    <t>Cambridge</t>
  </si>
  <si>
    <t>private</t>
  </si>
  <si>
    <t>Gates CovBr</t>
  </si>
  <si>
    <r>
      <t xml:space="preserve">discussions underway for possible project /stabilization </t>
    </r>
    <r>
      <rPr>
        <sz val="10"/>
        <color rgb="FF7030A0"/>
        <rFont val="Arial"/>
        <family val="2"/>
      </rPr>
      <t>(decision made to program as a PDB project)</t>
    </r>
  </si>
  <si>
    <t>Castleton (BIF)</t>
  </si>
  <si>
    <t>medium priority</t>
  </si>
  <si>
    <t>Chester</t>
  </si>
  <si>
    <t>Colchester / So. Burlington</t>
  </si>
  <si>
    <t>Br70S</t>
  </si>
  <si>
    <r>
      <t xml:space="preserve">Josh Hulett brought up header issues during paving project summer </t>
    </r>
    <r>
      <rPr>
        <sz val="10"/>
        <color rgb="FFFF0000"/>
        <rFont val="Arial"/>
        <family val="2"/>
      </rPr>
      <t>(Sven's note)</t>
    </r>
  </si>
  <si>
    <t>low priority (no BIF) - fixed (possibly flooded with plug joint material) as part of the paving project</t>
  </si>
  <si>
    <t>Br110N&amp;S (BIF)</t>
  </si>
  <si>
    <t>failed trough and associated concrete repair</t>
  </si>
  <si>
    <t>medium priority - great potential to repair</t>
  </si>
  <si>
    <t>Eden</t>
  </si>
  <si>
    <t>Br220</t>
  </si>
  <si>
    <r>
      <t xml:space="preserve">full depth hole (2020) steel plate added </t>
    </r>
    <r>
      <rPr>
        <sz val="10"/>
        <color rgb="FF7030A0"/>
        <rFont val="Arial"/>
        <family val="2"/>
      </rPr>
      <t>(short term fix)</t>
    </r>
  </si>
  <si>
    <t>low priority - continue to monitor for future PDB project</t>
  </si>
  <si>
    <t>VT-117</t>
  </si>
  <si>
    <t>Br2</t>
  </si>
  <si>
    <r>
      <t xml:space="preserve">district monitoring until project goes (concrete slabs bridging over failing culvert) </t>
    </r>
    <r>
      <rPr>
        <sz val="10"/>
        <color rgb="FF7030A0"/>
        <rFont val="Arial"/>
        <family val="2"/>
      </rPr>
      <t>(this is a  planned PDB project)</t>
    </r>
  </si>
  <si>
    <t>2’x2’ hole - crew covered the hole with plywood, fill back to road grade, and abandon the planned fix</t>
  </si>
  <si>
    <t>low priority</t>
  </si>
  <si>
    <t>VT-289</t>
  </si>
  <si>
    <t>Br13</t>
  </si>
  <si>
    <r>
      <t xml:space="preserve">J. Dieser contacted about bridge and approach pavement issues </t>
    </r>
    <r>
      <rPr>
        <sz val="10"/>
        <color rgb="FFFF0000"/>
        <rFont val="Arial"/>
        <family val="2"/>
      </rPr>
      <t>(Sven's note - district repaired this)</t>
    </r>
  </si>
  <si>
    <t>district has shimmed this and addressed the problem</t>
  </si>
  <si>
    <t>Fairlee</t>
  </si>
  <si>
    <t>Br55-2 (BIF)</t>
  </si>
  <si>
    <t>pending hydraulic input (likely a PDB project)</t>
  </si>
  <si>
    <t>Br55-3 (BIF)</t>
  </si>
  <si>
    <t>Goshen</t>
  </si>
  <si>
    <t>VT-73</t>
  </si>
  <si>
    <t>fascia deterioration and repair needed (short structure)</t>
  </si>
  <si>
    <t>medium priority - has potential to impact traffic if deterioration continues</t>
  </si>
  <si>
    <t>Hartford</t>
  </si>
  <si>
    <t>Br46 (BIF)</t>
  </si>
  <si>
    <r>
      <t xml:space="preserve">programmed </t>
    </r>
    <r>
      <rPr>
        <sz val="10"/>
        <color rgb="FF7030A0"/>
        <rFont val="Arial"/>
        <family val="2"/>
      </rPr>
      <t>(IDIQ project)</t>
    </r>
  </si>
  <si>
    <t>Br47N&amp;S (BIF)</t>
  </si>
  <si>
    <t>backwall deterioration and hole</t>
  </si>
  <si>
    <t>Hartland</t>
  </si>
  <si>
    <t>Br3</t>
  </si>
  <si>
    <r>
      <t>emergency need and waiting on FHWA approval for EA</t>
    </r>
    <r>
      <rPr>
        <sz val="10"/>
        <color rgb="FF7030A0"/>
        <rFont val="Arial"/>
        <family val="2"/>
      </rPr>
      <t xml:space="preserve"> (PDB project and allowed force account work - emergent need)</t>
    </r>
  </si>
  <si>
    <t>Londonderry</t>
  </si>
  <si>
    <t>Br90</t>
  </si>
  <si>
    <t>hole in the deck and deterioration - pavement showing signs of deck issues</t>
  </si>
  <si>
    <t>low priority - district has performed extensive repair to sections of the deck</t>
  </si>
  <si>
    <t>Lunenburg</t>
  </si>
  <si>
    <t>Br123</t>
  </si>
  <si>
    <r>
      <t xml:space="preserve">keystone movement </t>
    </r>
    <r>
      <rPr>
        <sz val="10"/>
        <color rgb="FF7030A0"/>
        <rFont val="Arial"/>
        <family val="2"/>
      </rPr>
      <t>(proposed for PDB project)</t>
    </r>
  </si>
  <si>
    <t>Middlebury</t>
  </si>
  <si>
    <t>VT-116</t>
  </si>
  <si>
    <t>(district completed repairs using MVT-073 funding from Sven)</t>
  </si>
  <si>
    <t>Milton</t>
  </si>
  <si>
    <t>Br81N&amp;S</t>
  </si>
  <si>
    <r>
      <t xml:space="preserve">compression seals have failed and contractor is past warranty </t>
    </r>
    <r>
      <rPr>
        <sz val="10"/>
        <color rgb="FFFF0000"/>
        <rFont val="Arial"/>
        <family val="2"/>
      </rPr>
      <t>(Sven's note)</t>
    </r>
    <r>
      <rPr>
        <sz val="10"/>
        <color rgb="FF7030A0"/>
        <rFont val="Arial"/>
        <family val="2"/>
      </rPr>
      <t xml:space="preserve"> (project accepted 1/10/2020)</t>
    </r>
  </si>
  <si>
    <t>medium priority - need to reach out to the manufacturer to the compression seal for repair / replacement options</t>
  </si>
  <si>
    <t>Moretown</t>
  </si>
  <si>
    <t>VT-100B</t>
  </si>
  <si>
    <r>
      <t xml:space="preserve">sidewalk hole - repair planned by the district /bridge crew </t>
    </r>
    <r>
      <rPr>
        <sz val="10"/>
        <color rgb="FFFF0000"/>
        <rFont val="Arial"/>
        <family val="2"/>
      </rPr>
      <t>(this was completed)</t>
    </r>
  </si>
  <si>
    <t>Br129</t>
  </si>
  <si>
    <r>
      <t xml:space="preserve">approach settlement which district has addressed </t>
    </r>
    <r>
      <rPr>
        <sz val="10"/>
        <color rgb="FFFF0000"/>
        <rFont val="Arial"/>
        <family val="2"/>
      </rPr>
      <t>(this was completed)</t>
    </r>
  </si>
  <si>
    <t>North Hero</t>
  </si>
  <si>
    <t>Br5</t>
  </si>
  <si>
    <r>
      <t xml:space="preserve">hole in the deck repaired by the district /bridge crew (fall 2020) - programmed project </t>
    </r>
    <r>
      <rPr>
        <sz val="10"/>
        <color rgb="FFFF0000"/>
        <rFont val="Arial"/>
        <family val="2"/>
      </rPr>
      <t>(short term completed)</t>
    </r>
    <r>
      <rPr>
        <sz val="10"/>
        <color rgb="FF7030A0"/>
        <rFont val="Arial"/>
        <family val="2"/>
      </rPr>
      <t xml:space="preserve"> (this is a PDB project)</t>
    </r>
  </si>
  <si>
    <r>
      <t xml:space="preserve">flowable fill installed, still voids remaining, estimate may be low for replacement </t>
    </r>
    <r>
      <rPr>
        <sz val="10"/>
        <color rgb="FFFF0000"/>
        <rFont val="Arial"/>
        <family val="2"/>
      </rPr>
      <t>(Sven's note)</t>
    </r>
  </si>
  <si>
    <t>low priority - continue to monitor for signs of material loss, settlement, etc.</t>
  </si>
  <si>
    <t>Pittsford</t>
  </si>
  <si>
    <t>Br108</t>
  </si>
  <si>
    <t>(PDB programmed project)</t>
  </si>
  <si>
    <t>Plymouth</t>
  </si>
  <si>
    <t>VT-100A</t>
  </si>
  <si>
    <t>Br10</t>
  </si>
  <si>
    <r>
      <t xml:space="preserve">installed steel plate over holes </t>
    </r>
    <r>
      <rPr>
        <sz val="10"/>
        <color rgb="FFFF0000"/>
        <rFont val="Arial"/>
        <family val="2"/>
      </rPr>
      <t>(permanent repair planned but did not happen)</t>
    </r>
  </si>
  <si>
    <t xml:space="preserve">low priority - areas next to repair are considered poor concrete - plates are still on the bridge an secure </t>
  </si>
  <si>
    <t>I-89 /VT-66</t>
  </si>
  <si>
    <t>trough repair /replacement project</t>
  </si>
  <si>
    <t>Br58N</t>
  </si>
  <si>
    <t>bridge joints were shimmed as part of the paving project and considered to have been addressed</t>
  </si>
  <si>
    <t>Br59N</t>
  </si>
  <si>
    <t>Br22N&amp;S (BIF)</t>
  </si>
  <si>
    <r>
      <t>vertical restriction signs needed</t>
    </r>
    <r>
      <rPr>
        <sz val="10"/>
        <color rgb="FF7030A0"/>
        <rFont val="Arial"/>
        <family val="2"/>
      </rPr>
      <t xml:space="preserve"> (signs installed and confirmed 9/14/2020)</t>
    </r>
  </si>
  <si>
    <t>Br23S (BIF)</t>
  </si>
  <si>
    <t>bearing repair or replacement</t>
  </si>
  <si>
    <t>this year</t>
  </si>
  <si>
    <t>River Street</t>
  </si>
  <si>
    <t>Br27</t>
  </si>
  <si>
    <r>
      <t>hole in the approach - repaired by the district /bridge crew</t>
    </r>
    <r>
      <rPr>
        <sz val="10"/>
        <color rgb="FF7030A0"/>
        <rFont val="Arial"/>
        <family val="2"/>
      </rPr>
      <t xml:space="preserve"> (potential for future PDB project)</t>
    </r>
  </si>
  <si>
    <t>Br14</t>
  </si>
  <si>
    <r>
      <t xml:space="preserve">worked was performed by the district, repairing the spalling on the driving surface in CY2019  </t>
    </r>
    <r>
      <rPr>
        <sz val="10"/>
        <color rgb="FFFF0000"/>
        <rFont val="Arial"/>
        <family val="2"/>
      </rPr>
      <t>(Sven's note)</t>
    </r>
  </si>
  <si>
    <t>Br16N&amp;S</t>
  </si>
  <si>
    <r>
      <t xml:space="preserve">abutment/joints/troughs - needs NB trough; finger joints ride hard /differential elevation, also bridge seat and bearing work; bridge crew had wanted to jack at one point  </t>
    </r>
    <r>
      <rPr>
        <sz val="10"/>
        <color rgb="FFFF0000"/>
        <rFont val="Arial"/>
        <family val="2"/>
      </rPr>
      <t>(Sven's note)</t>
    </r>
  </si>
  <si>
    <t>Sven / Jeremy to look into these and determine if the need remains or work was done</t>
  </si>
  <si>
    <t>Br17N&amp;S</t>
  </si>
  <si>
    <r>
      <t xml:space="preserve">failed troughs at both abutments; finger joints have elevation issues leading to a large bump entering the bridge, drawn a lot of comments over the years  </t>
    </r>
    <r>
      <rPr>
        <sz val="10"/>
        <color rgb="FFFF0000"/>
        <rFont val="Arial"/>
        <family val="2"/>
      </rPr>
      <t>(Sven's note)</t>
    </r>
  </si>
  <si>
    <t>7/17/2018</t>
  </si>
  <si>
    <r>
      <t xml:space="preserve">district to perform concrete repairs  </t>
    </r>
    <r>
      <rPr>
        <sz val="10"/>
        <color rgb="FFFF0000"/>
        <rFont val="Arial"/>
        <family val="2"/>
      </rPr>
      <t>(double barrel box with wearing surface issues)</t>
    </r>
  </si>
  <si>
    <t>low priority - Sven to ask Nick if repairs were made</t>
  </si>
  <si>
    <t>VT-105</t>
  </si>
  <si>
    <r>
      <t xml:space="preserve">bearing seat deterioration </t>
    </r>
    <r>
      <rPr>
        <sz val="10"/>
        <color rgb="FFFF0000"/>
        <rFont val="Arial"/>
        <family val="2"/>
      </rPr>
      <t>(Sven's note)</t>
    </r>
  </si>
  <si>
    <t>low priority (no BIF) - condition or concern brought up by bridge crew</t>
  </si>
  <si>
    <t>Br26N&amp;S (BIF)</t>
  </si>
  <si>
    <r>
      <t>backwall deterioration with leakage from joints</t>
    </r>
    <r>
      <rPr>
        <sz val="10"/>
        <color rgb="FF7030A0"/>
        <rFont val="Arial"/>
        <family val="2"/>
      </rPr>
      <t xml:space="preserve"> (evaluating to be done as part of the br28N/S project)</t>
    </r>
  </si>
  <si>
    <t>Br28N</t>
  </si>
  <si>
    <r>
      <t xml:space="preserve">district to remove loose fascia concrete and reinstall wood shoring </t>
    </r>
    <r>
      <rPr>
        <sz val="10"/>
        <color rgb="FF7030A0"/>
        <rFont val="Arial"/>
        <family val="2"/>
      </rPr>
      <t>(PDB programmed project)</t>
    </r>
  </si>
  <si>
    <t>Br28S (BIF)</t>
  </si>
  <si>
    <r>
      <t xml:space="preserve">district to consult with Sven on action items to repair hole in the deck </t>
    </r>
    <r>
      <rPr>
        <sz val="10"/>
        <color rgb="FF7030A0"/>
        <rFont val="Arial"/>
        <family val="2"/>
      </rPr>
      <t>(PDB programmed project)</t>
    </r>
  </si>
  <si>
    <t>metal bin wall</t>
  </si>
  <si>
    <t>under I-91, Br27N&amp;S</t>
  </si>
  <si>
    <r>
      <t>district planning temporary repair/stabiliation (spring 2021) but will need replacement</t>
    </r>
    <r>
      <rPr>
        <sz val="10"/>
        <color rgb="FF7030A0"/>
        <rFont val="Arial"/>
        <family val="2"/>
      </rPr>
      <t xml:space="preserve"> (evaluating to be done as part of the br28N/S project)</t>
    </r>
  </si>
  <si>
    <t>St. Johnsbury</t>
  </si>
  <si>
    <t>Br91S</t>
  </si>
  <si>
    <t>work accomplished by district using MVT funds</t>
  </si>
  <si>
    <t>Tunbridge</t>
  </si>
  <si>
    <t>VT-110</t>
  </si>
  <si>
    <t>reported by district as in poor condition and undersized (to compete with other bridges)</t>
  </si>
  <si>
    <t xml:space="preserve">to compete for a potential for PDB project </t>
  </si>
  <si>
    <r>
      <t>substructure spalling and hole with bridge deck spalling, exposed rehab, and delams</t>
    </r>
    <r>
      <rPr>
        <sz val="10"/>
        <color rgb="FF7030A0"/>
        <rFont val="Arial"/>
        <family val="2"/>
      </rPr>
      <t xml:space="preserve"> (BM20505 programmed project; bridge crew did immediate need repairs in 2018)</t>
    </r>
  </si>
  <si>
    <r>
      <t xml:space="preserve">spalling on concrete box walls, wing work </t>
    </r>
    <r>
      <rPr>
        <sz val="10"/>
        <color rgb="FFFF0000"/>
        <rFont val="Arial"/>
        <family val="2"/>
      </rPr>
      <t>(Sven's note)</t>
    </r>
  </si>
  <si>
    <t>Sven to ask Jody if repairs were made; update - repairs were not made and action is to monitor</t>
  </si>
  <si>
    <t>Waterford</t>
  </si>
  <si>
    <t>I-93</t>
  </si>
  <si>
    <t>Br1S (BIF)</t>
  </si>
  <si>
    <r>
      <t xml:space="preserve">work accomplished by district using MVT funds to address void under abutment 2 </t>
    </r>
    <r>
      <rPr>
        <sz val="10"/>
        <color rgb="FFFF0000"/>
        <rFont val="Arial"/>
        <family val="2"/>
      </rPr>
      <t>(this was completed)</t>
    </r>
  </si>
  <si>
    <t>Whitingham</t>
  </si>
  <si>
    <t>(possibly done by district - per Craig B. the work needed to address the BIF was completed)</t>
  </si>
  <si>
    <t>Winooski</t>
  </si>
  <si>
    <t>Br72N</t>
  </si>
  <si>
    <r>
      <t>joint issues - temporary bunking repair installed by the district /bridge crew</t>
    </r>
    <r>
      <rPr>
        <sz val="10"/>
        <rFont val="Arial"/>
        <family val="2"/>
      </rPr>
      <t xml:space="preserve">  </t>
    </r>
    <r>
      <rPr>
        <sz val="10"/>
        <color rgb="FFFF0000"/>
        <rFont val="Arial"/>
        <family val="2"/>
      </rPr>
      <t>(Sven confirmed by email)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</si>
</sst>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trike/>
      <sz val="10"/>
      <color theme="1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2">
    <xf numFmtId="0" fontId="0" fillId="0" borderId="0" xfId="0"/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17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164" fontId="2" fillId="0" borderId="33" xfId="1" applyNumberFormat="1" applyFont="1" applyFill="1" applyBorder="1" applyAlignment="1">
      <alignment horizontal="center" vertical="center" wrapText="1"/>
    </xf>
    <xf numFmtId="164" fontId="2" fillId="0" borderId="34" xfId="1" applyNumberFormat="1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horizontal="right" vertical="center" wrapText="1" indent="1"/>
    </xf>
    <xf numFmtId="0" fontId="2" fillId="5" borderId="1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34" xfId="0" applyFont="1" applyFill="1" applyBorder="1" applyAlignment="1">
      <alignment horizontal="left" vertical="center" wrapText="1"/>
    </xf>
    <xf numFmtId="0" fontId="0" fillId="6" borderId="34" xfId="0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right" vertical="center" wrapText="1" indent="1"/>
    </xf>
    <xf numFmtId="0" fontId="2" fillId="0" borderId="38" xfId="0" applyFont="1" applyFill="1" applyBorder="1" applyAlignment="1">
      <alignment horizontal="right" vertical="center" wrapText="1" indent="1"/>
    </xf>
    <xf numFmtId="0" fontId="2" fillId="0" borderId="39" xfId="0" applyFont="1" applyFill="1" applyBorder="1" applyAlignment="1">
      <alignment horizontal="right" vertical="center" wrapText="1" indent="1"/>
    </xf>
    <xf numFmtId="0" fontId="2" fillId="8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 wrapText="1" indent="2"/>
    </xf>
    <xf numFmtId="42" fontId="2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 indent="2"/>
    </xf>
    <xf numFmtId="164" fontId="2" fillId="0" borderId="42" xfId="1" applyNumberFormat="1" applyFont="1" applyFill="1" applyBorder="1" applyAlignment="1">
      <alignment horizontal="center" vertical="center" wrapText="1"/>
    </xf>
    <xf numFmtId="164" fontId="2" fillId="0" borderId="4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3" fillId="0" borderId="3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42" fontId="2" fillId="0" borderId="34" xfId="0" applyNumberFormat="1" applyFont="1" applyBorder="1" applyAlignment="1">
      <alignment horizontal="righ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2" fontId="2" fillId="0" borderId="1" xfId="0" applyNumberFormat="1" applyFont="1" applyBorder="1" applyAlignment="1">
      <alignment horizontal="righ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10" borderId="52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42" fontId="2" fillId="10" borderId="1" xfId="0" applyNumberFormat="1" applyFont="1" applyFill="1" applyBorder="1" applyAlignment="1">
      <alignment horizontal="right" vertical="center" wrapText="1"/>
    </xf>
    <xf numFmtId="0" fontId="2" fillId="10" borderId="53" xfId="0" applyFont="1" applyFill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42" fontId="2" fillId="0" borderId="56" xfId="0" applyNumberFormat="1" applyFont="1" applyBorder="1" applyAlignment="1">
      <alignment horizontal="righ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42" fontId="2" fillId="12" borderId="46" xfId="0" applyNumberFormat="1" applyFont="1" applyFill="1" applyBorder="1" applyAlignment="1">
      <alignment horizontal="right" vertical="center" wrapText="1"/>
    </xf>
    <xf numFmtId="42" fontId="2" fillId="12" borderId="62" xfId="0" applyNumberFormat="1" applyFont="1" applyFill="1" applyBorder="1" applyAlignment="1">
      <alignment horizontal="righ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42" fontId="2" fillId="0" borderId="65" xfId="0" applyNumberFormat="1" applyFont="1" applyBorder="1" applyAlignment="1">
      <alignment horizontal="right" vertical="center" wrapText="1"/>
    </xf>
    <xf numFmtId="17" fontId="2" fillId="0" borderId="65" xfId="0" applyNumberFormat="1" applyFont="1" applyBorder="1" applyAlignment="1">
      <alignment horizontal="left" vertical="center" wrapText="1"/>
    </xf>
    <xf numFmtId="14" fontId="2" fillId="0" borderId="65" xfId="0" applyNumberFormat="1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42" fontId="2" fillId="12" borderId="1" xfId="0" applyNumberFormat="1" applyFont="1" applyFill="1" applyBorder="1" applyAlignment="1">
      <alignment horizontal="right" vertical="center" wrapText="1"/>
    </xf>
    <xf numFmtId="14" fontId="2" fillId="12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4" fontId="2" fillId="10" borderId="1" xfId="0" applyNumberFormat="1" applyFont="1" applyFill="1" applyBorder="1" applyAlignment="1">
      <alignment horizontal="left" vertical="center" wrapText="1"/>
    </xf>
    <xf numFmtId="17" fontId="2" fillId="10" borderId="1" xfId="0" applyNumberFormat="1" applyFont="1" applyFill="1" applyBorder="1" applyAlignment="1">
      <alignment horizontal="left" vertical="center" wrapText="1"/>
    </xf>
    <xf numFmtId="17" fontId="2" fillId="12" borderId="1" xfId="0" applyNumberFormat="1" applyFont="1" applyFill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42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10" borderId="48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42" fontId="5" fillId="3" borderId="46" xfId="0" applyNumberFormat="1" applyFont="1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center" vertical="center" wrapText="1"/>
    </xf>
    <xf numFmtId="0" fontId="5" fillId="11" borderId="4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7" fillId="13" borderId="52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7" fillId="12" borderId="52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2" fillId="12" borderId="68" xfId="0" applyFont="1" applyFill="1" applyBorder="1" applyAlignment="1">
      <alignment horizontal="left" vertical="center" wrapText="1"/>
    </xf>
    <xf numFmtId="0" fontId="7" fillId="12" borderId="67" xfId="0" applyFont="1" applyFill="1" applyBorder="1" applyAlignment="1">
      <alignment horizontal="left" vertical="center" wrapText="1"/>
    </xf>
    <xf numFmtId="0" fontId="7" fillId="12" borderId="68" xfId="0" applyFont="1" applyFill="1" applyBorder="1" applyAlignment="1">
      <alignment horizontal="left" vertical="center" wrapText="1"/>
    </xf>
    <xf numFmtId="42" fontId="2" fillId="12" borderId="68" xfId="0" applyNumberFormat="1" applyFont="1" applyFill="1" applyBorder="1" applyAlignment="1">
      <alignment horizontal="right" vertical="center" wrapText="1"/>
    </xf>
    <xf numFmtId="164" fontId="3" fillId="0" borderId="70" xfId="0" applyNumberFormat="1" applyFont="1" applyFill="1" applyBorder="1" applyAlignment="1">
      <alignment horizontal="center" vertical="center" wrapText="1"/>
    </xf>
    <xf numFmtId="164" fontId="2" fillId="0" borderId="70" xfId="0" applyNumberFormat="1" applyFont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52" xfId="0" applyFont="1" applyFill="1" applyBorder="1" applyAlignment="1">
      <alignment horizontal="left" vertical="center" wrapText="1"/>
    </xf>
    <xf numFmtId="42" fontId="2" fillId="0" borderId="1" xfId="0" applyNumberFormat="1" applyFont="1" applyFill="1" applyBorder="1" applyAlignment="1">
      <alignment horizontal="righ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7" fontId="2" fillId="0" borderId="1" xfId="0" quotePrefix="1" applyNumberFormat="1" applyFont="1" applyFill="1" applyBorder="1" applyAlignment="1">
      <alignment horizontal="left" vertical="center" wrapText="1"/>
    </xf>
    <xf numFmtId="164" fontId="2" fillId="10" borderId="6" xfId="1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31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right" vertical="center" wrapText="1" indent="1"/>
    </xf>
    <xf numFmtId="0" fontId="2" fillId="0" borderId="21" xfId="0" applyFont="1" applyBorder="1" applyAlignment="1">
      <alignment horizontal="right" vertical="center" wrapText="1" indent="1"/>
    </xf>
    <xf numFmtId="0" fontId="2" fillId="0" borderId="22" xfId="0" applyFont="1" applyBorder="1" applyAlignment="1">
      <alignment horizontal="right" vertical="center" wrapText="1" indent="1"/>
    </xf>
    <xf numFmtId="0" fontId="3" fillId="0" borderId="14" xfId="0" applyFont="1" applyBorder="1" applyAlignment="1">
      <alignment horizontal="right" vertical="center" wrapText="1" indent="2"/>
    </xf>
    <xf numFmtId="0" fontId="3" fillId="0" borderId="15" xfId="0" applyFont="1" applyBorder="1" applyAlignment="1">
      <alignment horizontal="right" vertical="center" wrapText="1" indent="2"/>
    </xf>
    <xf numFmtId="0" fontId="3" fillId="0" borderId="16" xfId="0" applyFont="1" applyBorder="1" applyAlignment="1">
      <alignment horizontal="right" vertical="center" wrapText="1" indent="2"/>
    </xf>
    <xf numFmtId="0" fontId="2" fillId="0" borderId="29" xfId="0" applyFont="1" applyBorder="1" applyAlignment="1">
      <alignment horizontal="right" vertical="center" wrapText="1" indent="1"/>
    </xf>
    <xf numFmtId="0" fontId="2" fillId="0" borderId="30" xfId="0" applyFont="1" applyBorder="1" applyAlignment="1">
      <alignment horizontal="right" vertical="center" wrapText="1" indent="1"/>
    </xf>
    <xf numFmtId="0" fontId="2" fillId="0" borderId="27" xfId="0" applyFont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right" vertical="center" wrapText="1" indent="1"/>
    </xf>
    <xf numFmtId="0" fontId="2" fillId="0" borderId="21" xfId="0" applyFont="1" applyFill="1" applyBorder="1" applyAlignment="1">
      <alignment horizontal="right" vertical="center" wrapText="1" indent="1"/>
    </xf>
    <xf numFmtId="0" fontId="2" fillId="0" borderId="22" xfId="0" applyFont="1" applyFill="1" applyBorder="1" applyAlignment="1">
      <alignment horizontal="right" vertical="center" wrapText="1" indent="1"/>
    </xf>
    <xf numFmtId="0" fontId="2" fillId="0" borderId="20" xfId="0" applyFont="1" applyFill="1" applyBorder="1" applyAlignment="1">
      <alignment horizontal="right" vertical="center" indent="1"/>
    </xf>
    <xf numFmtId="0" fontId="2" fillId="0" borderId="21" xfId="0" applyFont="1" applyFill="1" applyBorder="1" applyAlignment="1">
      <alignment horizontal="right" vertical="center" indent="1"/>
    </xf>
    <xf numFmtId="0" fontId="2" fillId="0" borderId="22" xfId="0" applyFont="1" applyFill="1" applyBorder="1" applyAlignment="1">
      <alignment horizontal="right" vertical="center" indent="1"/>
    </xf>
    <xf numFmtId="0" fontId="2" fillId="0" borderId="23" xfId="0" applyFont="1" applyFill="1" applyBorder="1" applyAlignment="1">
      <alignment horizontal="right" vertical="center" wrapText="1" indent="1"/>
    </xf>
    <xf numFmtId="0" fontId="2" fillId="0" borderId="24" xfId="0" applyFont="1" applyFill="1" applyBorder="1" applyAlignment="1">
      <alignment horizontal="right" vertical="center" wrapText="1" indent="1"/>
    </xf>
    <xf numFmtId="0" fontId="2" fillId="0" borderId="25" xfId="0" applyFont="1" applyFill="1" applyBorder="1" applyAlignment="1">
      <alignment horizontal="right" vertical="center" wrapText="1" indent="1"/>
    </xf>
    <xf numFmtId="0" fontId="2" fillId="0" borderId="43" xfId="0" applyFont="1" applyFill="1" applyBorder="1" applyAlignment="1">
      <alignment horizontal="right" vertical="center" wrapText="1" indent="1"/>
    </xf>
    <xf numFmtId="0" fontId="2" fillId="0" borderId="41" xfId="0" applyFont="1" applyFill="1" applyBorder="1" applyAlignment="1">
      <alignment horizontal="right" vertical="center" wrapText="1" indent="1"/>
    </xf>
    <xf numFmtId="0" fontId="2" fillId="0" borderId="40" xfId="0" applyFont="1" applyFill="1" applyBorder="1" applyAlignment="1">
      <alignment horizontal="right" vertical="center" wrapText="1" indent="1"/>
    </xf>
    <xf numFmtId="0" fontId="2" fillId="0" borderId="26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46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0" fontId="2" fillId="12" borderId="59" xfId="0" applyFont="1" applyFill="1" applyBorder="1" applyAlignment="1">
      <alignment horizontal="right" vertical="center" wrapText="1"/>
    </xf>
    <xf numFmtId="0" fontId="2" fillId="12" borderId="60" xfId="0" applyFont="1" applyFill="1" applyBorder="1" applyAlignment="1">
      <alignment horizontal="right" vertical="center" wrapText="1"/>
    </xf>
    <xf numFmtId="0" fontId="2" fillId="12" borderId="61" xfId="0" applyFont="1" applyFill="1" applyBorder="1" applyAlignment="1">
      <alignment horizontal="right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2" fillId="12" borderId="60" xfId="0" applyFont="1" applyFill="1" applyBorder="1" applyAlignment="1">
      <alignment horizontal="center" vertical="center" wrapText="1"/>
    </xf>
    <xf numFmtId="0" fontId="2" fillId="12" borderId="6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00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B7B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1"/>
  <sheetViews>
    <sheetView showGridLines="0" zoomScaleNormal="100" workbookViewId="0"/>
  </sheetViews>
  <sheetFormatPr defaultColWidth="68.85546875" defaultRowHeight="13.15"/>
  <cols>
    <col min="1" max="1" width="8.7109375" style="3" customWidth="1"/>
    <col min="2" max="2" width="12.5703125" style="3" customWidth="1"/>
    <col min="3" max="3" width="14.42578125" style="3" customWidth="1"/>
    <col min="4" max="5" width="19.5703125" style="3" customWidth="1"/>
    <col min="6" max="6" width="50.7109375" style="3" customWidth="1"/>
    <col min="7" max="7" width="20.7109375" style="3" customWidth="1"/>
    <col min="8" max="9" width="11.7109375" style="3" customWidth="1"/>
    <col min="10" max="10" width="12.140625" style="3" customWidth="1"/>
    <col min="11" max="11" width="11.28515625" style="3" customWidth="1"/>
    <col min="12" max="12" width="22.42578125" style="3" customWidth="1"/>
    <col min="13" max="24" width="12.7109375" style="3" customWidth="1"/>
    <col min="25" max="25" width="22.42578125" style="74" customWidth="1"/>
    <col min="26" max="28" width="12.7109375" style="15" customWidth="1"/>
    <col min="29" max="37" width="12.7109375" style="3" customWidth="1"/>
    <col min="38" max="102" width="8.7109375" style="3" customWidth="1"/>
    <col min="103" max="16384" width="68.85546875" style="3"/>
  </cols>
  <sheetData>
    <row r="1" spans="1:37" ht="14.45" customHeight="1" thickTop="1" thickBot="1">
      <c r="L1" s="168" t="s">
        <v>0</v>
      </c>
      <c r="M1" s="169"/>
      <c r="N1" s="169"/>
      <c r="O1" s="169"/>
      <c r="P1" s="169"/>
      <c r="Q1" s="169"/>
      <c r="R1" s="170"/>
      <c r="Y1" s="207" t="s">
        <v>1</v>
      </c>
      <c r="Z1" s="208"/>
      <c r="AA1" s="208"/>
      <c r="AB1" s="208"/>
      <c r="AC1" s="208"/>
      <c r="AD1" s="208"/>
      <c r="AE1" s="209"/>
    </row>
    <row r="2" spans="1:37" s="15" customFormat="1" ht="16.899999999999999" customHeight="1" thickTop="1" thickBot="1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195" t="s">
        <v>2</v>
      </c>
      <c r="M2" s="196"/>
      <c r="N2" s="196"/>
      <c r="O2" s="197"/>
      <c r="P2" s="42">
        <v>2250000</v>
      </c>
      <c r="Q2" s="43">
        <f>P2*0.9</f>
        <v>2025000</v>
      </c>
      <c r="R2" s="44">
        <f>P2*0.1</f>
        <v>225000</v>
      </c>
      <c r="S2" s="59"/>
      <c r="T2" s="27"/>
      <c r="U2" s="27"/>
      <c r="V2" s="27"/>
      <c r="W2" s="27"/>
      <c r="X2" s="28"/>
      <c r="Y2" s="198" t="s">
        <v>2</v>
      </c>
      <c r="Z2" s="199"/>
      <c r="AA2" s="199"/>
      <c r="AB2" s="200"/>
      <c r="AC2" s="52">
        <v>50000</v>
      </c>
      <c r="AD2" s="88">
        <f>AC2*0.9</f>
        <v>45000</v>
      </c>
      <c r="AE2" s="89">
        <f>AC2*0.1</f>
        <v>5000</v>
      </c>
      <c r="AF2" s="59"/>
      <c r="AG2" s="27"/>
      <c r="AH2" s="27"/>
      <c r="AI2" s="27"/>
      <c r="AJ2" s="27"/>
      <c r="AK2" s="28"/>
    </row>
    <row r="3" spans="1:37" s="15" customFormat="1" ht="16.899999999999999" customHeight="1" thickTop="1">
      <c r="A3" s="204"/>
      <c r="B3" s="205"/>
      <c r="C3" s="205"/>
      <c r="D3" s="205"/>
      <c r="E3" s="205"/>
      <c r="F3" s="205"/>
      <c r="G3" s="205"/>
      <c r="H3" s="205"/>
      <c r="I3" s="205"/>
      <c r="J3" s="205"/>
      <c r="K3" s="206"/>
      <c r="L3" s="189" t="s">
        <v>3</v>
      </c>
      <c r="M3" s="190"/>
      <c r="N3" s="190"/>
      <c r="O3" s="191"/>
      <c r="P3" s="16">
        <v>1985000</v>
      </c>
      <c r="Q3" s="17">
        <f>P3*0.9</f>
        <v>1786500</v>
      </c>
      <c r="R3" s="18">
        <f>P3*0.1</f>
        <v>198500</v>
      </c>
      <c r="S3" s="35"/>
      <c r="T3" s="29"/>
      <c r="U3" s="29"/>
      <c r="V3" s="29"/>
      <c r="W3" s="29"/>
      <c r="X3" s="30"/>
      <c r="Y3" s="192" t="s">
        <v>4</v>
      </c>
      <c r="Z3" s="193"/>
      <c r="AA3" s="193"/>
      <c r="AB3" s="194"/>
      <c r="AC3" s="16">
        <v>1566250</v>
      </c>
      <c r="AD3" s="17">
        <f>AC3*0.9</f>
        <v>1409625</v>
      </c>
      <c r="AE3" s="54">
        <f>AC3*0.1</f>
        <v>156625</v>
      </c>
      <c r="AF3" s="35"/>
      <c r="AG3" s="29"/>
      <c r="AH3" s="29"/>
      <c r="AI3" s="29"/>
      <c r="AJ3" s="29"/>
      <c r="AK3" s="30"/>
    </row>
    <row r="4" spans="1:37" s="34" customFormat="1" ht="16.899999999999999" customHeight="1">
      <c r="A4" s="31"/>
      <c r="B4" s="32"/>
      <c r="C4" s="32"/>
      <c r="D4" s="32"/>
      <c r="E4" s="32"/>
      <c r="F4" s="32"/>
      <c r="G4" s="32"/>
      <c r="H4" s="32"/>
      <c r="I4" s="32"/>
      <c r="J4" s="32"/>
      <c r="K4" s="33"/>
      <c r="L4" s="192" t="s">
        <v>5</v>
      </c>
      <c r="M4" s="193"/>
      <c r="N4" s="193"/>
      <c r="O4" s="194"/>
      <c r="P4" s="16">
        <v>125000</v>
      </c>
      <c r="Q4" s="17">
        <f>P4*0.8</f>
        <v>100000</v>
      </c>
      <c r="R4" s="18">
        <f>P4*0.2</f>
        <v>25000</v>
      </c>
      <c r="S4" s="31"/>
      <c r="T4" s="32"/>
      <c r="U4" s="32"/>
      <c r="V4" s="32"/>
      <c r="W4" s="32"/>
      <c r="X4" s="33"/>
      <c r="Y4" s="189" t="s">
        <v>5</v>
      </c>
      <c r="Z4" s="190"/>
      <c r="AA4" s="190"/>
      <c r="AB4" s="191"/>
      <c r="AC4" s="16">
        <v>125000</v>
      </c>
      <c r="AD4" s="17">
        <f>AC4*0.8</f>
        <v>100000</v>
      </c>
      <c r="AE4" s="18">
        <f>AC4*0.2</f>
        <v>25000</v>
      </c>
      <c r="AF4" s="31"/>
      <c r="AG4" s="32"/>
      <c r="AH4" s="32"/>
      <c r="AI4" s="32"/>
      <c r="AJ4" s="32"/>
      <c r="AK4" s="33"/>
    </row>
    <row r="5" spans="1:37" s="34" customFormat="1" ht="16.899999999999999" customHeight="1">
      <c r="A5" s="31"/>
      <c r="B5" s="32"/>
      <c r="C5" s="32"/>
      <c r="D5" s="32"/>
      <c r="E5" s="32"/>
      <c r="F5" s="32"/>
      <c r="G5" s="32"/>
      <c r="H5" s="32"/>
      <c r="I5" s="32"/>
      <c r="J5" s="32"/>
      <c r="K5" s="33"/>
      <c r="L5" s="192" t="s">
        <v>6</v>
      </c>
      <c r="M5" s="193"/>
      <c r="N5" s="193"/>
      <c r="O5" s="194"/>
      <c r="P5" s="16">
        <v>1050000</v>
      </c>
      <c r="Q5" s="17">
        <f>P5*0.8</f>
        <v>840000</v>
      </c>
      <c r="R5" s="18">
        <f>P5*0.2</f>
        <v>210000</v>
      </c>
      <c r="S5" s="31"/>
      <c r="T5" s="32"/>
      <c r="U5" s="32"/>
      <c r="V5" s="32"/>
      <c r="W5" s="32"/>
      <c r="X5" s="33"/>
      <c r="Y5" s="192" t="s">
        <v>7</v>
      </c>
      <c r="Z5" s="193"/>
      <c r="AA5" s="193"/>
      <c r="AB5" s="194"/>
      <c r="AC5" s="16">
        <v>1050000</v>
      </c>
      <c r="AD5" s="17">
        <f>AC5*0.8</f>
        <v>840000</v>
      </c>
      <c r="AE5" s="18">
        <f>AC5*0.2</f>
        <v>210000</v>
      </c>
      <c r="AF5" s="31"/>
      <c r="AG5" s="32"/>
      <c r="AH5" s="32"/>
      <c r="AI5" s="32"/>
      <c r="AJ5" s="32"/>
      <c r="AK5" s="33"/>
    </row>
    <row r="6" spans="1:37" s="34" customFormat="1" ht="16.899999999999999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3"/>
      <c r="L6" s="192" t="s">
        <v>8</v>
      </c>
      <c r="M6" s="193"/>
      <c r="N6" s="193"/>
      <c r="O6" s="194"/>
      <c r="P6" s="16">
        <v>1895000</v>
      </c>
      <c r="Q6" s="17">
        <f>P6*0.8</f>
        <v>1516000</v>
      </c>
      <c r="R6" s="18">
        <f>P6*0.2</f>
        <v>379000</v>
      </c>
      <c r="S6" s="31"/>
      <c r="T6" s="32"/>
      <c r="U6" s="32"/>
      <c r="V6" s="32"/>
      <c r="W6" s="32"/>
      <c r="X6" s="33"/>
      <c r="Y6" s="189" t="s">
        <v>9</v>
      </c>
      <c r="Z6" s="190"/>
      <c r="AA6" s="190"/>
      <c r="AB6" s="191"/>
      <c r="AC6" s="16">
        <v>2315000</v>
      </c>
      <c r="AD6" s="17">
        <f>AC6*0.8</f>
        <v>1852000</v>
      </c>
      <c r="AE6" s="18">
        <f>AC6*0.2</f>
        <v>463000</v>
      </c>
      <c r="AF6" s="31"/>
      <c r="AG6" s="32"/>
      <c r="AH6" s="32"/>
      <c r="AI6" s="32"/>
      <c r="AJ6" s="32"/>
      <c r="AK6" s="33"/>
    </row>
    <row r="7" spans="1:37" s="34" customFormat="1" ht="16.899999999999999" customHeight="1">
      <c r="A7" s="31"/>
      <c r="B7" s="32"/>
      <c r="C7" s="32"/>
      <c r="D7" s="32"/>
      <c r="E7" s="32"/>
      <c r="F7" s="32"/>
      <c r="G7" s="32"/>
      <c r="H7" s="32"/>
      <c r="I7" s="32"/>
      <c r="J7" s="32"/>
      <c r="K7" s="33"/>
      <c r="L7" s="192" t="s">
        <v>10</v>
      </c>
      <c r="M7" s="193"/>
      <c r="N7" s="193"/>
      <c r="O7" s="194"/>
      <c r="P7" s="16">
        <v>105000</v>
      </c>
      <c r="Q7" s="17">
        <f>P7*0</f>
        <v>0</v>
      </c>
      <c r="R7" s="18">
        <f>P7*1</f>
        <v>105000</v>
      </c>
      <c r="S7" s="31"/>
      <c r="T7" s="32"/>
      <c r="U7" s="32"/>
      <c r="V7" s="32"/>
      <c r="W7" s="32"/>
      <c r="X7" s="33"/>
      <c r="Y7" s="189"/>
      <c r="Z7" s="190"/>
      <c r="AA7" s="190"/>
      <c r="AB7" s="191"/>
      <c r="AC7" s="16"/>
      <c r="AD7" s="17"/>
      <c r="AE7" s="18"/>
      <c r="AF7" s="31"/>
      <c r="AG7" s="32"/>
      <c r="AH7" s="32"/>
      <c r="AI7" s="32"/>
      <c r="AJ7" s="32"/>
      <c r="AK7" s="33"/>
    </row>
    <row r="8" spans="1:37" s="34" customFormat="1" ht="16.899999999999999" customHeight="1">
      <c r="A8" s="31"/>
      <c r="B8" s="32"/>
      <c r="C8" s="32"/>
      <c r="D8" s="32"/>
      <c r="E8" s="32"/>
      <c r="F8" s="32"/>
      <c r="G8" s="32"/>
      <c r="H8" s="32"/>
      <c r="I8" s="32"/>
      <c r="J8" s="32"/>
      <c r="K8" s="33"/>
      <c r="L8" s="192" t="s">
        <v>11</v>
      </c>
      <c r="M8" s="193"/>
      <c r="N8" s="193"/>
      <c r="O8" s="194"/>
      <c r="P8" s="16">
        <v>500000</v>
      </c>
      <c r="Q8" s="17">
        <f>P8*0.8</f>
        <v>400000</v>
      </c>
      <c r="R8" s="18">
        <f>P8*0.2</f>
        <v>100000</v>
      </c>
      <c r="S8" s="31"/>
      <c r="T8" s="32"/>
      <c r="U8" s="32"/>
      <c r="V8" s="32"/>
      <c r="W8" s="32"/>
      <c r="X8" s="33"/>
      <c r="Y8" s="189"/>
      <c r="Z8" s="190"/>
      <c r="AA8" s="190"/>
      <c r="AB8" s="191"/>
      <c r="AC8" s="16"/>
      <c r="AD8" s="17"/>
      <c r="AE8" s="18"/>
      <c r="AF8" s="31"/>
      <c r="AG8" s="32"/>
      <c r="AH8" s="32"/>
      <c r="AI8" s="32"/>
      <c r="AJ8" s="32"/>
      <c r="AK8" s="33"/>
    </row>
    <row r="9" spans="1:37" s="15" customFormat="1" ht="16.899999999999999" customHeight="1">
      <c r="A9" s="35"/>
      <c r="B9" s="29"/>
      <c r="C9" s="29"/>
      <c r="D9" s="29"/>
      <c r="E9" s="29"/>
      <c r="F9" s="29"/>
      <c r="G9" s="29"/>
      <c r="H9" s="29"/>
      <c r="I9" s="29"/>
      <c r="J9" s="29"/>
      <c r="K9" s="30"/>
      <c r="L9" s="189" t="s">
        <v>12</v>
      </c>
      <c r="M9" s="190"/>
      <c r="N9" s="190"/>
      <c r="O9" s="191"/>
      <c r="P9" s="16">
        <v>200000</v>
      </c>
      <c r="Q9" s="17">
        <f>P9*0.8</f>
        <v>160000</v>
      </c>
      <c r="R9" s="18">
        <f>P9*0.2</f>
        <v>40000</v>
      </c>
      <c r="S9" s="35"/>
      <c r="T9" s="29"/>
      <c r="U9" s="29"/>
      <c r="V9" s="29"/>
      <c r="W9" s="29"/>
      <c r="X9" s="30"/>
      <c r="Y9" s="189"/>
      <c r="Z9" s="190"/>
      <c r="AA9" s="190"/>
      <c r="AB9" s="191"/>
      <c r="AC9" s="16"/>
      <c r="AD9" s="17"/>
      <c r="AE9" s="18"/>
      <c r="AF9" s="35"/>
      <c r="AG9" s="29"/>
      <c r="AH9" s="29"/>
      <c r="AI9" s="29"/>
      <c r="AJ9" s="29"/>
      <c r="AK9" s="30"/>
    </row>
    <row r="10" spans="1:37" s="15" customFormat="1" ht="16.899999999999999" customHeight="1">
      <c r="A10" s="35"/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189" t="s">
        <v>13</v>
      </c>
      <c r="M10" s="190"/>
      <c r="N10" s="190"/>
      <c r="O10" s="191"/>
      <c r="P10" s="16">
        <v>500000</v>
      </c>
      <c r="Q10" s="17">
        <f>P10*0.8</f>
        <v>400000</v>
      </c>
      <c r="R10" s="18">
        <f>P10*0.2</f>
        <v>100000</v>
      </c>
      <c r="S10" s="35"/>
      <c r="T10" s="29"/>
      <c r="U10" s="29"/>
      <c r="V10" s="29"/>
      <c r="W10" s="29"/>
      <c r="X10" s="30"/>
      <c r="Y10" s="189"/>
      <c r="Z10" s="190"/>
      <c r="AA10" s="190"/>
      <c r="AB10" s="191"/>
      <c r="AC10" s="16"/>
      <c r="AD10" s="17"/>
      <c r="AE10" s="18"/>
      <c r="AF10" s="35"/>
      <c r="AG10" s="29"/>
      <c r="AH10" s="29"/>
      <c r="AI10" s="29"/>
      <c r="AJ10" s="29"/>
      <c r="AK10" s="30"/>
    </row>
    <row r="11" spans="1:37" s="15" customFormat="1" ht="16.899999999999999" customHeight="1" thickBot="1">
      <c r="A11" s="35"/>
      <c r="B11" s="29"/>
      <c r="C11" s="29"/>
      <c r="D11" s="29"/>
      <c r="E11" s="29"/>
      <c r="F11" s="29"/>
      <c r="G11" s="29"/>
      <c r="H11" s="40"/>
      <c r="I11" s="40"/>
      <c r="J11" s="40"/>
      <c r="K11" s="41"/>
      <c r="L11" s="189" t="s">
        <v>14</v>
      </c>
      <c r="M11" s="190"/>
      <c r="N11" s="190"/>
      <c r="O11" s="191"/>
      <c r="P11" s="16">
        <v>200000</v>
      </c>
      <c r="Q11" s="17">
        <f>P11*0.8</f>
        <v>160000</v>
      </c>
      <c r="R11" s="18">
        <f>P11*0.2</f>
        <v>40000</v>
      </c>
      <c r="S11" s="35"/>
      <c r="T11" s="29"/>
      <c r="U11" s="29"/>
      <c r="V11" s="29"/>
      <c r="W11" s="29"/>
      <c r="X11" s="30"/>
      <c r="Y11" s="189"/>
      <c r="Z11" s="190"/>
      <c r="AA11" s="190"/>
      <c r="AB11" s="191"/>
      <c r="AC11" s="16"/>
      <c r="AD11" s="17"/>
      <c r="AE11" s="18"/>
      <c r="AF11" s="35"/>
      <c r="AG11" s="29"/>
      <c r="AH11" s="29"/>
      <c r="AI11" s="29"/>
      <c r="AJ11" s="29"/>
      <c r="AK11" s="30"/>
    </row>
    <row r="12" spans="1:37" ht="16.899999999999999" customHeight="1" thickTop="1">
      <c r="A12" s="6"/>
      <c r="B12" s="40"/>
      <c r="C12" s="40"/>
      <c r="D12" s="40"/>
      <c r="E12" s="40"/>
      <c r="F12" s="40"/>
      <c r="G12" s="171" t="s">
        <v>15</v>
      </c>
      <c r="H12" s="172"/>
      <c r="I12" s="172"/>
      <c r="J12" s="172"/>
      <c r="K12" s="173"/>
      <c r="L12" s="180" t="s">
        <v>16</v>
      </c>
      <c r="M12" s="181"/>
      <c r="N12" s="181"/>
      <c r="O12" s="182"/>
      <c r="P12" s="16">
        <v>1789278</v>
      </c>
      <c r="Q12" s="17">
        <v>0</v>
      </c>
      <c r="R12" s="18">
        <v>1789278</v>
      </c>
      <c r="S12" s="6"/>
      <c r="T12" s="5"/>
      <c r="U12" s="5"/>
      <c r="V12" s="5"/>
      <c r="W12" s="5"/>
      <c r="X12" s="4"/>
      <c r="Y12" s="189" t="s">
        <v>16</v>
      </c>
      <c r="Z12" s="190"/>
      <c r="AA12" s="190"/>
      <c r="AB12" s="191"/>
      <c r="AC12" s="16">
        <v>1789278</v>
      </c>
      <c r="AD12" s="17">
        <v>0</v>
      </c>
      <c r="AE12" s="18">
        <v>1789278</v>
      </c>
      <c r="AF12" s="6"/>
      <c r="AG12" s="5"/>
      <c r="AH12" s="5"/>
      <c r="AI12" s="5"/>
      <c r="AJ12" s="5"/>
      <c r="AK12" s="4"/>
    </row>
    <row r="13" spans="1:37" ht="16.899999999999999" customHeight="1">
      <c r="A13" s="39"/>
      <c r="B13" s="40"/>
      <c r="C13" s="40"/>
      <c r="D13" s="40"/>
      <c r="E13" s="40"/>
      <c r="F13" s="40"/>
      <c r="G13" s="174"/>
      <c r="H13" s="175"/>
      <c r="I13" s="175"/>
      <c r="J13" s="175"/>
      <c r="K13" s="176"/>
      <c r="L13" s="180" t="s">
        <v>17</v>
      </c>
      <c r="M13" s="181"/>
      <c r="N13" s="181"/>
      <c r="O13" s="182"/>
      <c r="P13" s="16">
        <v>800000</v>
      </c>
      <c r="Q13" s="17">
        <v>0</v>
      </c>
      <c r="R13" s="18">
        <v>800000</v>
      </c>
      <c r="S13" s="6"/>
      <c r="T13" s="5"/>
      <c r="U13" s="5"/>
      <c r="V13" s="5"/>
      <c r="W13" s="5"/>
      <c r="X13" s="4"/>
      <c r="Y13" s="189" t="s">
        <v>17</v>
      </c>
      <c r="Z13" s="190"/>
      <c r="AA13" s="190"/>
      <c r="AB13" s="191"/>
      <c r="AC13" s="16">
        <v>800000</v>
      </c>
      <c r="AD13" s="17">
        <v>0</v>
      </c>
      <c r="AE13" s="18">
        <v>800000</v>
      </c>
      <c r="AF13" s="6"/>
      <c r="AG13" s="5"/>
      <c r="AH13" s="5"/>
      <c r="AI13" s="5"/>
      <c r="AJ13" s="5"/>
      <c r="AK13" s="4"/>
    </row>
    <row r="14" spans="1:37" ht="16.899999999999999" customHeight="1">
      <c r="A14" s="39"/>
      <c r="B14" s="40"/>
      <c r="C14" s="40"/>
      <c r="D14" s="40"/>
      <c r="E14" s="40"/>
      <c r="F14" s="40"/>
      <c r="G14" s="174"/>
      <c r="H14" s="175"/>
      <c r="I14" s="175"/>
      <c r="J14" s="175"/>
      <c r="K14" s="176"/>
      <c r="L14" s="180" t="s">
        <v>18</v>
      </c>
      <c r="M14" s="181"/>
      <c r="N14" s="181"/>
      <c r="O14" s="182"/>
      <c r="P14" s="16">
        <v>440000</v>
      </c>
      <c r="Q14" s="17">
        <v>0</v>
      </c>
      <c r="R14" s="18">
        <v>440000</v>
      </c>
      <c r="S14" s="6"/>
      <c r="T14" s="5"/>
      <c r="U14" s="5"/>
      <c r="V14" s="5"/>
      <c r="W14" s="5"/>
      <c r="X14" s="4"/>
      <c r="Y14" s="189" t="s">
        <v>18</v>
      </c>
      <c r="Z14" s="190"/>
      <c r="AA14" s="190"/>
      <c r="AB14" s="191"/>
      <c r="AC14" s="16">
        <v>440000</v>
      </c>
      <c r="AD14" s="17">
        <v>0</v>
      </c>
      <c r="AE14" s="18">
        <v>440000</v>
      </c>
      <c r="AF14" s="6"/>
      <c r="AG14" s="5"/>
      <c r="AH14" s="5"/>
      <c r="AI14" s="5"/>
      <c r="AJ14" s="5"/>
      <c r="AK14" s="4"/>
    </row>
    <row r="15" spans="1:37" ht="16.899999999999999" customHeight="1">
      <c r="A15" s="39"/>
      <c r="B15" s="40"/>
      <c r="C15" s="40"/>
      <c r="D15" s="40"/>
      <c r="E15" s="40"/>
      <c r="F15" s="40"/>
      <c r="G15" s="174"/>
      <c r="H15" s="175"/>
      <c r="I15" s="175"/>
      <c r="J15" s="175"/>
      <c r="K15" s="176"/>
      <c r="L15" s="180" t="s">
        <v>19</v>
      </c>
      <c r="M15" s="181"/>
      <c r="N15" s="181"/>
      <c r="O15" s="182"/>
      <c r="P15" s="16">
        <v>620000</v>
      </c>
      <c r="Q15" s="17">
        <v>0</v>
      </c>
      <c r="R15" s="18">
        <v>620000</v>
      </c>
      <c r="S15" s="6"/>
      <c r="T15" s="5"/>
      <c r="U15" s="5"/>
      <c r="V15" s="5"/>
      <c r="W15" s="5"/>
      <c r="X15" s="4"/>
      <c r="Y15" s="189" t="s">
        <v>19</v>
      </c>
      <c r="Z15" s="190"/>
      <c r="AA15" s="190"/>
      <c r="AB15" s="191"/>
      <c r="AC15" s="16">
        <v>620000</v>
      </c>
      <c r="AD15" s="17">
        <v>0</v>
      </c>
      <c r="AE15" s="18">
        <v>620000</v>
      </c>
      <c r="AF15" s="6"/>
      <c r="AG15" s="5"/>
      <c r="AH15" s="5"/>
      <c r="AI15" s="5"/>
      <c r="AJ15" s="5"/>
      <c r="AK15" s="4"/>
    </row>
    <row r="16" spans="1:37" ht="16.899999999999999" customHeight="1" thickBot="1">
      <c r="A16" s="39"/>
      <c r="B16" s="40"/>
      <c r="C16" s="40"/>
      <c r="D16" s="40"/>
      <c r="E16" s="40"/>
      <c r="F16" s="40"/>
      <c r="G16" s="177"/>
      <c r="H16" s="178"/>
      <c r="I16" s="178"/>
      <c r="J16" s="178"/>
      <c r="K16" s="179"/>
      <c r="L16" s="180" t="s">
        <v>20</v>
      </c>
      <c r="M16" s="181"/>
      <c r="N16" s="181"/>
      <c r="O16" s="182"/>
      <c r="P16" s="60">
        <v>-1546000</v>
      </c>
      <c r="Q16" s="1">
        <v>0</v>
      </c>
      <c r="R16" s="2">
        <v>-1546000</v>
      </c>
      <c r="S16" s="6"/>
      <c r="T16" s="5"/>
      <c r="U16" s="5"/>
      <c r="V16" s="5"/>
      <c r="W16" s="5"/>
      <c r="X16" s="4"/>
      <c r="Y16" s="189" t="s">
        <v>20</v>
      </c>
      <c r="Z16" s="190"/>
      <c r="AA16" s="190"/>
      <c r="AB16" s="191"/>
      <c r="AC16" s="60">
        <v>-1546000</v>
      </c>
      <c r="AD16" s="1">
        <v>0</v>
      </c>
      <c r="AE16" s="2">
        <v>-1546000</v>
      </c>
      <c r="AF16" s="6"/>
      <c r="AG16" s="5"/>
      <c r="AH16" s="5"/>
      <c r="AI16" s="5"/>
      <c r="AJ16" s="5"/>
      <c r="AK16" s="4"/>
    </row>
    <row r="17" spans="1:37" ht="16.899999999999999" customHeight="1" thickTop="1" thickBot="1">
      <c r="A17" s="6"/>
      <c r="B17" s="5"/>
      <c r="C17" s="5"/>
      <c r="D17" s="5"/>
      <c r="E17" s="5"/>
      <c r="F17" s="5"/>
      <c r="G17" s="5"/>
      <c r="H17" s="5"/>
      <c r="I17" s="5"/>
      <c r="J17" s="5"/>
      <c r="K17" s="4"/>
      <c r="L17" s="180"/>
      <c r="M17" s="181"/>
      <c r="N17" s="181"/>
      <c r="O17" s="182"/>
      <c r="P17" s="60"/>
      <c r="Q17" s="1"/>
      <c r="R17" s="2"/>
      <c r="S17" s="6"/>
      <c r="T17" s="5"/>
      <c r="U17" s="5"/>
      <c r="V17" s="5"/>
      <c r="W17" s="5"/>
      <c r="X17" s="4"/>
      <c r="Y17" s="189" t="s">
        <v>21</v>
      </c>
      <c r="Z17" s="190"/>
      <c r="AA17" s="190"/>
      <c r="AB17" s="191"/>
      <c r="AC17" s="16"/>
      <c r="AD17" s="17"/>
      <c r="AE17" s="18"/>
      <c r="AF17" s="6"/>
      <c r="AG17" s="5"/>
      <c r="AH17" s="5"/>
      <c r="AI17" s="5"/>
      <c r="AJ17" s="5"/>
      <c r="AK17" s="4"/>
    </row>
    <row r="18" spans="1:37" ht="16.899999999999999" customHeight="1" thickTop="1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4"/>
      <c r="L18" s="186"/>
      <c r="M18" s="187"/>
      <c r="N18" s="187"/>
      <c r="O18" s="188"/>
      <c r="P18" s="60"/>
      <c r="Q18" s="1"/>
      <c r="R18" s="2"/>
      <c r="S18" s="168" t="s">
        <v>22</v>
      </c>
      <c r="T18" s="169"/>
      <c r="U18" s="170"/>
      <c r="V18" s="168" t="s">
        <v>23</v>
      </c>
      <c r="W18" s="169"/>
      <c r="X18" s="170"/>
      <c r="Y18" s="210"/>
      <c r="Z18" s="211"/>
      <c r="AA18" s="211"/>
      <c r="AB18" s="212"/>
      <c r="AC18" s="19"/>
      <c r="AD18" s="20"/>
      <c r="AE18" s="21"/>
      <c r="AF18" s="168" t="s">
        <v>22</v>
      </c>
      <c r="AG18" s="169"/>
      <c r="AH18" s="170"/>
      <c r="AI18" s="168" t="s">
        <v>23</v>
      </c>
      <c r="AJ18" s="169"/>
      <c r="AK18" s="170"/>
    </row>
    <row r="19" spans="1:37" ht="19.899999999999999" customHeight="1" thickTop="1" thickBot="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8"/>
      <c r="L19" s="183" t="s">
        <v>24</v>
      </c>
      <c r="M19" s="184"/>
      <c r="N19" s="184"/>
      <c r="O19" s="185"/>
      <c r="P19" s="61">
        <f>SUM(P2:P18)</f>
        <v>10913278</v>
      </c>
      <c r="Q19" s="7">
        <f>SUM(Q2:Q18)</f>
        <v>7387500</v>
      </c>
      <c r="R19" s="8">
        <f>SUM(R2:R18)</f>
        <v>3525778</v>
      </c>
      <c r="S19" s="61">
        <f>SUM(P12:P16)</f>
        <v>2103278</v>
      </c>
      <c r="T19" s="7">
        <f>SUM(Q12:Q16)</f>
        <v>0</v>
      </c>
      <c r="U19" s="8">
        <f>SUM(R12:R16)</f>
        <v>2103278</v>
      </c>
      <c r="V19" s="61">
        <f>SUM(P2:P11)</f>
        <v>8810000</v>
      </c>
      <c r="W19" s="7">
        <f>SUM(Q2:Q11)</f>
        <v>7387500</v>
      </c>
      <c r="X19" s="8">
        <f>SUM(R2:R11)</f>
        <v>1422500</v>
      </c>
      <c r="Y19" s="85" t="s">
        <v>24</v>
      </c>
      <c r="Z19" s="87"/>
      <c r="AA19" s="87"/>
      <c r="AB19" s="87"/>
      <c r="AC19" s="92">
        <f>SUM(AC2:AC18)</f>
        <v>7209528</v>
      </c>
      <c r="AD19" s="71">
        <f>SUM(AD2:AD18)</f>
        <v>4246625</v>
      </c>
      <c r="AE19" s="72">
        <f>SUM(AE2:AE18)</f>
        <v>2962903</v>
      </c>
      <c r="AF19" s="61">
        <f>SUM(AC12:AC16)</f>
        <v>2103278</v>
      </c>
      <c r="AG19" s="7">
        <f>SUM(AD12:AD16)</f>
        <v>0</v>
      </c>
      <c r="AH19" s="8">
        <f>SUM(AE12:AE16)</f>
        <v>2103278</v>
      </c>
      <c r="AI19" s="61">
        <f>SUM(AC2:AC11)</f>
        <v>5106250</v>
      </c>
      <c r="AJ19" s="7">
        <f>SUM(AD2:AD11)</f>
        <v>4246625</v>
      </c>
      <c r="AK19" s="8">
        <f>SUM(AE2:AE11)</f>
        <v>859625</v>
      </c>
    </row>
    <row r="20" spans="1:37" ht="34.9" customHeight="1" thickTop="1" thickBot="1">
      <c r="A20" s="164" t="s">
        <v>25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4" t="s">
        <v>26</v>
      </c>
      <c r="N20" s="165"/>
      <c r="O20" s="166"/>
      <c r="P20" s="164" t="s">
        <v>27</v>
      </c>
      <c r="Q20" s="165"/>
      <c r="R20" s="166"/>
      <c r="S20" s="164" t="s">
        <v>28</v>
      </c>
      <c r="T20" s="165"/>
      <c r="U20" s="166"/>
      <c r="V20" s="164" t="s">
        <v>29</v>
      </c>
      <c r="W20" s="165"/>
      <c r="X20" s="166"/>
      <c r="Y20" s="73"/>
      <c r="Z20" s="164" t="s">
        <v>30</v>
      </c>
      <c r="AA20" s="165"/>
      <c r="AB20" s="166"/>
      <c r="AC20" s="164" t="s">
        <v>31</v>
      </c>
      <c r="AD20" s="165"/>
      <c r="AE20" s="166"/>
      <c r="AF20" s="164" t="s">
        <v>32</v>
      </c>
      <c r="AG20" s="165"/>
      <c r="AH20" s="166"/>
      <c r="AI20" s="164" t="s">
        <v>33</v>
      </c>
      <c r="AJ20" s="165"/>
      <c r="AK20" s="166"/>
    </row>
    <row r="21" spans="1:37" ht="34.9" customHeight="1" thickTop="1" thickBot="1">
      <c r="A21" s="55" t="s">
        <v>34</v>
      </c>
      <c r="B21" s="56" t="s">
        <v>35</v>
      </c>
      <c r="C21" s="56" t="s">
        <v>36</v>
      </c>
      <c r="D21" s="56" t="s">
        <v>37</v>
      </c>
      <c r="E21" s="56" t="s">
        <v>38</v>
      </c>
      <c r="F21" s="56" t="s">
        <v>39</v>
      </c>
      <c r="G21" s="56" t="s">
        <v>40</v>
      </c>
      <c r="H21" s="56" t="s">
        <v>41</v>
      </c>
      <c r="I21" s="56" t="s">
        <v>42</v>
      </c>
      <c r="J21" s="56" t="s">
        <v>43</v>
      </c>
      <c r="K21" s="56" t="s">
        <v>44</v>
      </c>
      <c r="L21" s="57" t="s">
        <v>45</v>
      </c>
      <c r="M21" s="55" t="s">
        <v>46</v>
      </c>
      <c r="N21" s="56" t="s">
        <v>47</v>
      </c>
      <c r="O21" s="57" t="s">
        <v>48</v>
      </c>
      <c r="P21" s="55" t="s">
        <v>46</v>
      </c>
      <c r="Q21" s="56" t="s">
        <v>47</v>
      </c>
      <c r="R21" s="57" t="s">
        <v>48</v>
      </c>
      <c r="S21" s="55" t="s">
        <v>46</v>
      </c>
      <c r="T21" s="56" t="s">
        <v>47</v>
      </c>
      <c r="U21" s="57" t="s">
        <v>48</v>
      </c>
      <c r="V21" s="55" t="s">
        <v>46</v>
      </c>
      <c r="W21" s="56" t="s">
        <v>47</v>
      </c>
      <c r="X21" s="57" t="s">
        <v>48</v>
      </c>
      <c r="Y21" s="56" t="s">
        <v>36</v>
      </c>
      <c r="Z21" s="55" t="s">
        <v>46</v>
      </c>
      <c r="AA21" s="56" t="s">
        <v>47</v>
      </c>
      <c r="AB21" s="57" t="s">
        <v>48</v>
      </c>
      <c r="AC21" s="55" t="s">
        <v>46</v>
      </c>
      <c r="AD21" s="56" t="s">
        <v>47</v>
      </c>
      <c r="AE21" s="57" t="s">
        <v>48</v>
      </c>
      <c r="AF21" s="55" t="s">
        <v>46</v>
      </c>
      <c r="AG21" s="56" t="s">
        <v>47</v>
      </c>
      <c r="AH21" s="57" t="s">
        <v>48</v>
      </c>
      <c r="AI21" s="55" t="s">
        <v>46</v>
      </c>
      <c r="AJ21" s="56" t="s">
        <v>47</v>
      </c>
      <c r="AK21" s="57" t="s">
        <v>48</v>
      </c>
    </row>
    <row r="22" spans="1:37" s="15" customFormat="1" ht="49.9" customHeight="1" thickTop="1">
      <c r="A22" s="48" t="s">
        <v>49</v>
      </c>
      <c r="B22" s="49" t="s">
        <v>50</v>
      </c>
      <c r="C22" s="49" t="s">
        <v>51</v>
      </c>
      <c r="D22" s="50"/>
      <c r="E22" s="50" t="s">
        <v>52</v>
      </c>
      <c r="F22" s="50" t="s">
        <v>53</v>
      </c>
      <c r="G22" s="49" t="s">
        <v>54</v>
      </c>
      <c r="H22" s="49" t="s">
        <v>55</v>
      </c>
      <c r="I22" s="49" t="s">
        <v>56</v>
      </c>
      <c r="J22" s="49" t="s">
        <v>57</v>
      </c>
      <c r="K22" s="49"/>
      <c r="L22" s="51" t="s">
        <v>58</v>
      </c>
      <c r="M22" s="52">
        <v>5000</v>
      </c>
      <c r="N22" s="53">
        <f>0.9*M22</f>
        <v>4500</v>
      </c>
      <c r="O22" s="54">
        <f>0.1*M22</f>
        <v>500</v>
      </c>
      <c r="P22" s="52">
        <f>P19-M22</f>
        <v>10908278</v>
      </c>
      <c r="Q22" s="53">
        <f>Q19-N22</f>
        <v>7383000</v>
      </c>
      <c r="R22" s="54">
        <f>R19-O22</f>
        <v>3525278</v>
      </c>
      <c r="S22" s="42">
        <f>IF($C22="Maintenance",M22,0)</f>
        <v>0</v>
      </c>
      <c r="T22" s="43">
        <f>IF($C22="Maintenance",N22,0)</f>
        <v>0</v>
      </c>
      <c r="U22" s="44">
        <f>IF($C22="Maintenance",O22,0)</f>
        <v>0</v>
      </c>
      <c r="V22" s="42">
        <f>IF($C22&lt;&gt;"Maintenance",M22,0)</f>
        <v>5000</v>
      </c>
      <c r="W22" s="43">
        <f>IF($C22&lt;&gt;"Maintenance",N22,0)</f>
        <v>4500</v>
      </c>
      <c r="X22" s="44">
        <f>IF($C22&lt;&gt;"Maintenance",O22,0)</f>
        <v>500</v>
      </c>
      <c r="Y22" s="81" t="str">
        <f t="shared" ref="Y22:Y82" si="0">C22</f>
        <v>Interstate Bridge</v>
      </c>
      <c r="Z22" s="42">
        <v>100000</v>
      </c>
      <c r="AA22" s="53">
        <f>0.9*Z22</f>
        <v>90000</v>
      </c>
      <c r="AB22" s="54">
        <f>0.1*Z22</f>
        <v>10000</v>
      </c>
      <c r="AC22" s="52">
        <f>AC19-Z22</f>
        <v>7109528</v>
      </c>
      <c r="AD22" s="53">
        <f>AD19-AA22</f>
        <v>4156625</v>
      </c>
      <c r="AE22" s="54">
        <f>AE19-AB22</f>
        <v>2952903</v>
      </c>
      <c r="AF22" s="42">
        <f>IF($C22="Maintenance",Z22,0)</f>
        <v>0</v>
      </c>
      <c r="AG22" s="43">
        <f>IF($C22="Maintenance",AA22,0)</f>
        <v>0</v>
      </c>
      <c r="AH22" s="44">
        <f>IF($C22="Maintenance",AB22,0)</f>
        <v>0</v>
      </c>
      <c r="AI22" s="42">
        <f>IF($C22&lt;&gt;"Maintenance",Z22,0)</f>
        <v>100000</v>
      </c>
      <c r="AJ22" s="43">
        <f>IF($C22&lt;&gt;"Maintenance",AA22,0)</f>
        <v>90000</v>
      </c>
      <c r="AK22" s="43">
        <f>IF($C22&lt;&gt;"Maintenance",AB22,0)</f>
        <v>10000</v>
      </c>
    </row>
    <row r="23" spans="1:37" s="15" customFormat="1" ht="49.9" customHeight="1">
      <c r="A23" s="13" t="s">
        <v>59</v>
      </c>
      <c r="B23" s="22" t="s">
        <v>60</v>
      </c>
      <c r="C23" s="22" t="s">
        <v>61</v>
      </c>
      <c r="D23" s="9"/>
      <c r="E23" s="9"/>
      <c r="F23" s="9"/>
      <c r="G23" s="22" t="s">
        <v>62</v>
      </c>
      <c r="H23" s="22" t="s">
        <v>63</v>
      </c>
      <c r="I23" s="22" t="s">
        <v>64</v>
      </c>
      <c r="J23" s="22">
        <v>11</v>
      </c>
      <c r="K23" s="22"/>
      <c r="L23" s="26" t="s">
        <v>65</v>
      </c>
      <c r="M23" s="16">
        <v>25000</v>
      </c>
      <c r="N23" s="17">
        <v>0</v>
      </c>
      <c r="O23" s="54">
        <f>1*M23</f>
        <v>25000</v>
      </c>
      <c r="P23" s="16">
        <f>P22-M23</f>
        <v>10883278</v>
      </c>
      <c r="Q23" s="17">
        <f>Q22-N23</f>
        <v>7383000</v>
      </c>
      <c r="R23" s="54">
        <f>R22-O23</f>
        <v>3500278</v>
      </c>
      <c r="S23" s="16">
        <f t="shared" ref="S23:S82" si="1">IF($C23="Maintenance",M23,0)</f>
        <v>0</v>
      </c>
      <c r="T23" s="17">
        <f t="shared" ref="T23:T82" si="2">IF($C23="Maintenance",N23,0)</f>
        <v>0</v>
      </c>
      <c r="U23" s="18">
        <f t="shared" ref="U23:U82" si="3">IF($C23="Maintenance",O23,0)</f>
        <v>0</v>
      </c>
      <c r="V23" s="16">
        <f t="shared" ref="V23:V82" si="4">IF($C23&lt;&gt;"Maintenance",M23,0)</f>
        <v>25000</v>
      </c>
      <c r="W23" s="17">
        <f t="shared" ref="W23:W82" si="5">IF($C23&lt;&gt;"Maintenance",N23,0)</f>
        <v>0</v>
      </c>
      <c r="X23" s="18">
        <f t="shared" ref="X23:X82" si="6">IF($C23&lt;&gt;"Maintenance",O23,0)</f>
        <v>25000</v>
      </c>
      <c r="Y23" s="82" t="str">
        <f t="shared" si="0"/>
        <v>State Bridge</v>
      </c>
      <c r="Z23" s="16">
        <v>28188</v>
      </c>
      <c r="AA23" s="17">
        <v>0</v>
      </c>
      <c r="AB23" s="54">
        <f>1*Z23</f>
        <v>28188</v>
      </c>
      <c r="AC23" s="16">
        <f>AC22-Z23</f>
        <v>7081340</v>
      </c>
      <c r="AD23" s="17">
        <f>AD22-AA23</f>
        <v>4156625</v>
      </c>
      <c r="AE23" s="54">
        <f>AE22-AB23</f>
        <v>2924715</v>
      </c>
      <c r="AF23" s="16">
        <f t="shared" ref="AF23:AF82" si="7">IF($C23="Maintenance",Z23,0)</f>
        <v>0</v>
      </c>
      <c r="AG23" s="17">
        <f t="shared" ref="AG23:AG82" si="8">IF($C23="Maintenance",AA23,0)</f>
        <v>0</v>
      </c>
      <c r="AH23" s="18">
        <f t="shared" ref="AH23:AH82" si="9">IF($C23="Maintenance",AB23,0)</f>
        <v>0</v>
      </c>
      <c r="AI23" s="16">
        <f t="shared" ref="AI23:AI82" si="10">IF($C23&lt;&gt;"Maintenance",Z23,0)</f>
        <v>28188</v>
      </c>
      <c r="AJ23" s="17">
        <f t="shared" ref="AJ23:AJ82" si="11">IF($C23&lt;&gt;"Maintenance",AA23,0)</f>
        <v>0</v>
      </c>
      <c r="AK23" s="17">
        <f t="shared" ref="AK23:AK82" si="12">IF($C23&lt;&gt;"Maintenance",AB23,0)</f>
        <v>28188</v>
      </c>
    </row>
    <row r="24" spans="1:37" s="15" customFormat="1" ht="49.9" customHeight="1">
      <c r="A24" s="13" t="s">
        <v>49</v>
      </c>
      <c r="B24" s="22" t="s">
        <v>50</v>
      </c>
      <c r="C24" s="22" t="s">
        <v>61</v>
      </c>
      <c r="D24" s="9"/>
      <c r="E24" s="75" t="s">
        <v>66</v>
      </c>
      <c r="F24" s="9" t="s">
        <v>67</v>
      </c>
      <c r="G24" s="22" t="s">
        <v>68</v>
      </c>
      <c r="H24" s="22" t="s">
        <v>69</v>
      </c>
      <c r="I24" s="22" t="s">
        <v>70</v>
      </c>
      <c r="J24" s="22">
        <v>68</v>
      </c>
      <c r="K24" s="22"/>
      <c r="L24" s="26" t="s">
        <v>71</v>
      </c>
      <c r="M24" s="16">
        <v>0</v>
      </c>
      <c r="N24" s="17">
        <v>0</v>
      </c>
      <c r="O24" s="18">
        <v>0</v>
      </c>
      <c r="P24" s="16">
        <f t="shared" ref="P24:P82" si="13">P23-M24</f>
        <v>10883278</v>
      </c>
      <c r="Q24" s="17">
        <f t="shared" ref="Q24:Q82" si="14">Q23-N24</f>
        <v>7383000</v>
      </c>
      <c r="R24" s="54">
        <f t="shared" ref="R24:R82" si="15">R23-O24</f>
        <v>3500278</v>
      </c>
      <c r="S24" s="16">
        <f t="shared" si="1"/>
        <v>0</v>
      </c>
      <c r="T24" s="17">
        <f t="shared" si="2"/>
        <v>0</v>
      </c>
      <c r="U24" s="18">
        <f t="shared" si="3"/>
        <v>0</v>
      </c>
      <c r="V24" s="16">
        <f t="shared" si="4"/>
        <v>0</v>
      </c>
      <c r="W24" s="17">
        <f t="shared" si="5"/>
        <v>0</v>
      </c>
      <c r="X24" s="18">
        <f t="shared" si="6"/>
        <v>0</v>
      </c>
      <c r="Y24" s="82" t="str">
        <f t="shared" si="0"/>
        <v>State Bridge</v>
      </c>
      <c r="Z24" s="16">
        <v>0</v>
      </c>
      <c r="AA24" s="17">
        <v>0</v>
      </c>
      <c r="AB24" s="18">
        <v>0</v>
      </c>
      <c r="AC24" s="16">
        <f t="shared" ref="AC24:AC82" si="16">AC23-Z24</f>
        <v>7081340</v>
      </c>
      <c r="AD24" s="17">
        <f t="shared" ref="AD24:AD82" si="17">AD23-AA24</f>
        <v>4156625</v>
      </c>
      <c r="AE24" s="54">
        <f t="shared" ref="AE24:AE82" si="18">AE23-AB24</f>
        <v>2924715</v>
      </c>
      <c r="AF24" s="16">
        <f t="shared" si="7"/>
        <v>0</v>
      </c>
      <c r="AG24" s="17">
        <f t="shared" si="8"/>
        <v>0</v>
      </c>
      <c r="AH24" s="18">
        <f t="shared" si="9"/>
        <v>0</v>
      </c>
      <c r="AI24" s="16">
        <f t="shared" si="10"/>
        <v>0</v>
      </c>
      <c r="AJ24" s="17">
        <f t="shared" si="11"/>
        <v>0</v>
      </c>
      <c r="AK24" s="17">
        <f t="shared" si="12"/>
        <v>0</v>
      </c>
    </row>
    <row r="25" spans="1:37" s="15" customFormat="1" ht="49.9" customHeight="1">
      <c r="A25" s="13" t="s">
        <v>49</v>
      </c>
      <c r="B25" s="22" t="s">
        <v>50</v>
      </c>
      <c r="C25" s="22" t="s">
        <v>61</v>
      </c>
      <c r="D25" s="9"/>
      <c r="E25" s="50" t="s">
        <v>52</v>
      </c>
      <c r="F25" s="9" t="s">
        <v>72</v>
      </c>
      <c r="G25" s="22" t="s">
        <v>68</v>
      </c>
      <c r="H25" s="22" t="s">
        <v>73</v>
      </c>
      <c r="I25" s="22" t="s">
        <v>74</v>
      </c>
      <c r="J25" s="22">
        <v>64</v>
      </c>
      <c r="K25" s="22"/>
      <c r="L25" s="26" t="s">
        <v>58</v>
      </c>
      <c r="M25" s="16">
        <v>5000</v>
      </c>
      <c r="N25" s="17">
        <f>0.8*M25</f>
        <v>4000</v>
      </c>
      <c r="O25" s="18">
        <f>0.2*M25</f>
        <v>1000</v>
      </c>
      <c r="P25" s="16">
        <f t="shared" si="13"/>
        <v>10878278</v>
      </c>
      <c r="Q25" s="17">
        <f t="shared" si="14"/>
        <v>7379000</v>
      </c>
      <c r="R25" s="54">
        <f t="shared" si="15"/>
        <v>3499278</v>
      </c>
      <c r="S25" s="16">
        <f t="shared" si="1"/>
        <v>0</v>
      </c>
      <c r="T25" s="17">
        <f t="shared" si="2"/>
        <v>0</v>
      </c>
      <c r="U25" s="18">
        <f t="shared" si="3"/>
        <v>0</v>
      </c>
      <c r="V25" s="16">
        <f t="shared" si="4"/>
        <v>5000</v>
      </c>
      <c r="W25" s="17">
        <f t="shared" si="5"/>
        <v>4000</v>
      </c>
      <c r="X25" s="18">
        <f t="shared" si="6"/>
        <v>1000</v>
      </c>
      <c r="Y25" s="82" t="str">
        <f t="shared" si="0"/>
        <v>State Bridge</v>
      </c>
      <c r="Z25" s="16">
        <v>100000</v>
      </c>
      <c r="AA25" s="17">
        <f>0.8*Z25</f>
        <v>80000</v>
      </c>
      <c r="AB25" s="18">
        <f>0.2*Z25</f>
        <v>20000</v>
      </c>
      <c r="AC25" s="16">
        <f t="shared" si="16"/>
        <v>6981340</v>
      </c>
      <c r="AD25" s="17">
        <f t="shared" si="17"/>
        <v>4076625</v>
      </c>
      <c r="AE25" s="54">
        <f t="shared" si="18"/>
        <v>2904715</v>
      </c>
      <c r="AF25" s="16">
        <f t="shared" si="7"/>
        <v>0</v>
      </c>
      <c r="AG25" s="17">
        <f t="shared" si="8"/>
        <v>0</v>
      </c>
      <c r="AH25" s="18">
        <f t="shared" si="9"/>
        <v>0</v>
      </c>
      <c r="AI25" s="16">
        <f t="shared" si="10"/>
        <v>100000</v>
      </c>
      <c r="AJ25" s="17">
        <f t="shared" si="11"/>
        <v>80000</v>
      </c>
      <c r="AK25" s="17">
        <f t="shared" si="12"/>
        <v>20000</v>
      </c>
    </row>
    <row r="26" spans="1:37" s="15" customFormat="1" ht="49.9" customHeight="1">
      <c r="A26" s="13" t="s">
        <v>49</v>
      </c>
      <c r="B26" s="22" t="s">
        <v>50</v>
      </c>
      <c r="C26" s="22" t="s">
        <v>61</v>
      </c>
      <c r="D26" s="9"/>
      <c r="E26" s="77" t="s">
        <v>75</v>
      </c>
      <c r="F26" s="9" t="s">
        <v>76</v>
      </c>
      <c r="G26" s="163" t="s">
        <v>77</v>
      </c>
      <c r="H26" s="22" t="s">
        <v>78</v>
      </c>
      <c r="I26" s="22" t="s">
        <v>79</v>
      </c>
      <c r="J26" s="22">
        <v>9</v>
      </c>
      <c r="K26" s="22"/>
      <c r="L26" s="26" t="s">
        <v>58</v>
      </c>
      <c r="M26" s="162">
        <v>130000</v>
      </c>
      <c r="N26" s="17">
        <f>0.8*M26</f>
        <v>104000</v>
      </c>
      <c r="O26" s="18">
        <f>0.2*M26</f>
        <v>26000</v>
      </c>
      <c r="P26" s="16">
        <f t="shared" si="13"/>
        <v>10748278</v>
      </c>
      <c r="Q26" s="17">
        <f t="shared" si="14"/>
        <v>7275000</v>
      </c>
      <c r="R26" s="54">
        <f t="shared" si="15"/>
        <v>3473278</v>
      </c>
      <c r="S26" s="16">
        <f t="shared" si="1"/>
        <v>0</v>
      </c>
      <c r="T26" s="17">
        <f t="shared" si="2"/>
        <v>0</v>
      </c>
      <c r="U26" s="18">
        <f t="shared" si="3"/>
        <v>0</v>
      </c>
      <c r="V26" s="16">
        <f t="shared" si="4"/>
        <v>130000</v>
      </c>
      <c r="W26" s="17">
        <f t="shared" si="5"/>
        <v>104000</v>
      </c>
      <c r="X26" s="18">
        <f t="shared" si="6"/>
        <v>26000</v>
      </c>
      <c r="Y26" s="82" t="str">
        <f t="shared" si="0"/>
        <v>State Bridge</v>
      </c>
      <c r="Z26" s="162">
        <v>0</v>
      </c>
      <c r="AA26" s="17">
        <f>0.8*Z26</f>
        <v>0</v>
      </c>
      <c r="AB26" s="18">
        <f>0.2*Z26</f>
        <v>0</v>
      </c>
      <c r="AC26" s="16">
        <f t="shared" si="16"/>
        <v>6981340</v>
      </c>
      <c r="AD26" s="17">
        <f t="shared" si="17"/>
        <v>4076625</v>
      </c>
      <c r="AE26" s="54">
        <f t="shared" si="18"/>
        <v>2904715</v>
      </c>
      <c r="AF26" s="16">
        <f t="shared" si="7"/>
        <v>0</v>
      </c>
      <c r="AG26" s="17">
        <f t="shared" si="8"/>
        <v>0</v>
      </c>
      <c r="AH26" s="18">
        <f t="shared" si="9"/>
        <v>0</v>
      </c>
      <c r="AI26" s="16">
        <f t="shared" si="10"/>
        <v>0</v>
      </c>
      <c r="AJ26" s="17">
        <f t="shared" si="11"/>
        <v>0</v>
      </c>
      <c r="AK26" s="17">
        <f t="shared" si="12"/>
        <v>0</v>
      </c>
    </row>
    <row r="27" spans="1:37" s="15" customFormat="1" ht="49.9" customHeight="1">
      <c r="A27" s="13" t="s">
        <v>49</v>
      </c>
      <c r="B27" s="22" t="s">
        <v>50</v>
      </c>
      <c r="C27" s="22" t="s">
        <v>61</v>
      </c>
      <c r="D27" s="9"/>
      <c r="E27" s="75" t="s">
        <v>66</v>
      </c>
      <c r="F27" s="9" t="s">
        <v>80</v>
      </c>
      <c r="G27" s="22" t="s">
        <v>81</v>
      </c>
      <c r="H27" s="22" t="s">
        <v>82</v>
      </c>
      <c r="I27" s="22" t="s">
        <v>70</v>
      </c>
      <c r="J27" s="22">
        <v>46</v>
      </c>
      <c r="K27" s="22"/>
      <c r="L27" s="26" t="s">
        <v>83</v>
      </c>
      <c r="M27" s="16">
        <v>0</v>
      </c>
      <c r="N27" s="17">
        <v>0</v>
      </c>
      <c r="O27" s="18">
        <v>0</v>
      </c>
      <c r="P27" s="16">
        <f t="shared" si="13"/>
        <v>10748278</v>
      </c>
      <c r="Q27" s="17">
        <f t="shared" si="14"/>
        <v>7275000</v>
      </c>
      <c r="R27" s="54">
        <f t="shared" si="15"/>
        <v>3473278</v>
      </c>
      <c r="S27" s="16">
        <f t="shared" si="1"/>
        <v>0</v>
      </c>
      <c r="T27" s="17">
        <f t="shared" si="2"/>
        <v>0</v>
      </c>
      <c r="U27" s="18">
        <f t="shared" si="3"/>
        <v>0</v>
      </c>
      <c r="V27" s="16">
        <f t="shared" si="4"/>
        <v>0</v>
      </c>
      <c r="W27" s="17">
        <f t="shared" si="5"/>
        <v>0</v>
      </c>
      <c r="X27" s="18">
        <f t="shared" si="6"/>
        <v>0</v>
      </c>
      <c r="Y27" s="82" t="str">
        <f t="shared" si="0"/>
        <v>State Bridge</v>
      </c>
      <c r="Z27" s="16">
        <v>0</v>
      </c>
      <c r="AA27" s="17">
        <v>0</v>
      </c>
      <c r="AB27" s="18">
        <v>0</v>
      </c>
      <c r="AC27" s="16">
        <f t="shared" si="16"/>
        <v>6981340</v>
      </c>
      <c r="AD27" s="17">
        <f t="shared" si="17"/>
        <v>4076625</v>
      </c>
      <c r="AE27" s="54">
        <f t="shared" si="18"/>
        <v>2904715</v>
      </c>
      <c r="AF27" s="16">
        <f t="shared" si="7"/>
        <v>0</v>
      </c>
      <c r="AG27" s="17">
        <f t="shared" si="8"/>
        <v>0</v>
      </c>
      <c r="AH27" s="18">
        <f t="shared" si="9"/>
        <v>0</v>
      </c>
      <c r="AI27" s="16">
        <f t="shared" si="10"/>
        <v>0</v>
      </c>
      <c r="AJ27" s="17">
        <f t="shared" si="11"/>
        <v>0</v>
      </c>
      <c r="AK27" s="17">
        <f t="shared" si="12"/>
        <v>0</v>
      </c>
    </row>
    <row r="28" spans="1:37" s="15" customFormat="1" ht="49.9" customHeight="1">
      <c r="A28" s="13"/>
      <c r="B28" s="22" t="s">
        <v>60</v>
      </c>
      <c r="C28" s="22" t="s">
        <v>84</v>
      </c>
      <c r="D28" s="9" t="s">
        <v>85</v>
      </c>
      <c r="E28" s="9"/>
      <c r="F28" s="9" t="s">
        <v>86</v>
      </c>
      <c r="G28" s="22" t="s">
        <v>87</v>
      </c>
      <c r="H28" s="22"/>
      <c r="I28" s="22" t="s">
        <v>56</v>
      </c>
      <c r="J28" s="22">
        <v>4</v>
      </c>
      <c r="K28" s="22"/>
      <c r="L28" s="26" t="s">
        <v>88</v>
      </c>
      <c r="M28" s="16">
        <f t="shared" ref="M28:M36" si="19">SUM(N28:O28)</f>
        <v>0</v>
      </c>
      <c r="N28" s="23">
        <v>0</v>
      </c>
      <c r="O28" s="24">
        <v>0</v>
      </c>
      <c r="P28" s="16">
        <f t="shared" si="13"/>
        <v>10748278</v>
      </c>
      <c r="Q28" s="17">
        <f t="shared" si="14"/>
        <v>7275000</v>
      </c>
      <c r="R28" s="54">
        <f t="shared" si="15"/>
        <v>3473278</v>
      </c>
      <c r="S28" s="16">
        <f t="shared" si="1"/>
        <v>0</v>
      </c>
      <c r="T28" s="17">
        <f t="shared" si="2"/>
        <v>0</v>
      </c>
      <c r="U28" s="18">
        <f t="shared" si="3"/>
        <v>0</v>
      </c>
      <c r="V28" s="16">
        <f t="shared" si="4"/>
        <v>0</v>
      </c>
      <c r="W28" s="17">
        <f t="shared" si="5"/>
        <v>0</v>
      </c>
      <c r="X28" s="18">
        <f t="shared" si="6"/>
        <v>0</v>
      </c>
      <c r="Y28" s="82" t="str">
        <f t="shared" si="0"/>
        <v>n/a</v>
      </c>
      <c r="Z28" s="16">
        <v>0</v>
      </c>
      <c r="AA28" s="23">
        <v>0</v>
      </c>
      <c r="AB28" s="24">
        <v>0</v>
      </c>
      <c r="AC28" s="16">
        <f t="shared" si="16"/>
        <v>6981340</v>
      </c>
      <c r="AD28" s="17">
        <f t="shared" si="17"/>
        <v>4076625</v>
      </c>
      <c r="AE28" s="54">
        <f t="shared" si="18"/>
        <v>2904715</v>
      </c>
      <c r="AF28" s="16">
        <f t="shared" si="7"/>
        <v>0</v>
      </c>
      <c r="AG28" s="17">
        <f t="shared" si="8"/>
        <v>0</v>
      </c>
      <c r="AH28" s="18">
        <f t="shared" si="9"/>
        <v>0</v>
      </c>
      <c r="AI28" s="16">
        <f t="shared" si="10"/>
        <v>0</v>
      </c>
      <c r="AJ28" s="17">
        <f t="shared" si="11"/>
        <v>0</v>
      </c>
      <c r="AK28" s="17">
        <f t="shared" si="12"/>
        <v>0</v>
      </c>
    </row>
    <row r="29" spans="1:37" s="15" customFormat="1" ht="49.9" customHeight="1">
      <c r="A29" s="13" t="s">
        <v>49</v>
      </c>
      <c r="B29" s="22" t="s">
        <v>50</v>
      </c>
      <c r="C29" s="22" t="s">
        <v>51</v>
      </c>
      <c r="D29" s="9"/>
      <c r="E29" s="75" t="s">
        <v>66</v>
      </c>
      <c r="F29" s="9" t="s">
        <v>89</v>
      </c>
      <c r="G29" s="22" t="s">
        <v>87</v>
      </c>
      <c r="H29" s="22" t="s">
        <v>90</v>
      </c>
      <c r="I29" s="22" t="s">
        <v>91</v>
      </c>
      <c r="J29" s="22" t="s">
        <v>92</v>
      </c>
      <c r="K29" s="22"/>
      <c r="L29" s="26" t="s">
        <v>93</v>
      </c>
      <c r="M29" s="16">
        <v>762503</v>
      </c>
      <c r="N29" s="17">
        <f>0.9*M29</f>
        <v>686252.70000000007</v>
      </c>
      <c r="O29" s="18">
        <f>0.1*M29</f>
        <v>76250.3</v>
      </c>
      <c r="P29" s="16">
        <f t="shared" si="13"/>
        <v>9985775</v>
      </c>
      <c r="Q29" s="17">
        <f t="shared" si="14"/>
        <v>6588747.2999999998</v>
      </c>
      <c r="R29" s="54">
        <f t="shared" si="15"/>
        <v>3397027.7</v>
      </c>
      <c r="S29" s="16">
        <f t="shared" si="1"/>
        <v>0</v>
      </c>
      <c r="T29" s="17">
        <f t="shared" si="2"/>
        <v>0</v>
      </c>
      <c r="U29" s="18">
        <f t="shared" si="3"/>
        <v>0</v>
      </c>
      <c r="V29" s="16">
        <f t="shared" si="4"/>
        <v>762503</v>
      </c>
      <c r="W29" s="17">
        <f t="shared" si="5"/>
        <v>686252.70000000007</v>
      </c>
      <c r="X29" s="18">
        <f t="shared" si="6"/>
        <v>76250.3</v>
      </c>
      <c r="Y29" s="82" t="str">
        <f t="shared" si="0"/>
        <v>Interstate Bridge</v>
      </c>
      <c r="Z29" s="16">
        <v>0</v>
      </c>
      <c r="AA29" s="17">
        <f>0.9*Z29</f>
        <v>0</v>
      </c>
      <c r="AB29" s="18">
        <f>0.1*Z29</f>
        <v>0</v>
      </c>
      <c r="AC29" s="16">
        <f t="shared" si="16"/>
        <v>6981340</v>
      </c>
      <c r="AD29" s="17">
        <f t="shared" si="17"/>
        <v>4076625</v>
      </c>
      <c r="AE29" s="54">
        <f t="shared" si="18"/>
        <v>2904715</v>
      </c>
      <c r="AF29" s="16">
        <f t="shared" si="7"/>
        <v>0</v>
      </c>
      <c r="AG29" s="17">
        <f t="shared" si="8"/>
        <v>0</v>
      </c>
      <c r="AH29" s="18">
        <f t="shared" si="9"/>
        <v>0</v>
      </c>
      <c r="AI29" s="16">
        <f t="shared" si="10"/>
        <v>0</v>
      </c>
      <c r="AJ29" s="17">
        <f t="shared" si="11"/>
        <v>0</v>
      </c>
      <c r="AK29" s="17">
        <f t="shared" si="12"/>
        <v>0</v>
      </c>
    </row>
    <row r="30" spans="1:37" s="15" customFormat="1" ht="49.9" customHeight="1">
      <c r="A30" s="13"/>
      <c r="B30" s="22"/>
      <c r="C30" s="22" t="s">
        <v>84</v>
      </c>
      <c r="D30" s="9" t="s">
        <v>94</v>
      </c>
      <c r="E30" s="9"/>
      <c r="F30" s="9" t="s">
        <v>95</v>
      </c>
      <c r="G30" s="22" t="s">
        <v>96</v>
      </c>
      <c r="H30" s="22"/>
      <c r="I30" s="22" t="s">
        <v>97</v>
      </c>
      <c r="J30" s="22" t="s">
        <v>98</v>
      </c>
      <c r="K30" s="22"/>
      <c r="L30" s="26" t="s">
        <v>99</v>
      </c>
      <c r="M30" s="16">
        <f t="shared" si="19"/>
        <v>0</v>
      </c>
      <c r="N30" s="17">
        <v>0</v>
      </c>
      <c r="O30" s="18">
        <v>0</v>
      </c>
      <c r="P30" s="16">
        <f t="shared" si="13"/>
        <v>9985775</v>
      </c>
      <c r="Q30" s="17">
        <f t="shared" si="14"/>
        <v>6588747.2999999998</v>
      </c>
      <c r="R30" s="54">
        <f t="shared" si="15"/>
        <v>3397027.7</v>
      </c>
      <c r="S30" s="16">
        <f t="shared" si="1"/>
        <v>0</v>
      </c>
      <c r="T30" s="17">
        <f t="shared" si="2"/>
        <v>0</v>
      </c>
      <c r="U30" s="18">
        <f t="shared" si="3"/>
        <v>0</v>
      </c>
      <c r="V30" s="16">
        <f t="shared" si="4"/>
        <v>0</v>
      </c>
      <c r="W30" s="17">
        <f t="shared" si="5"/>
        <v>0</v>
      </c>
      <c r="X30" s="18">
        <f t="shared" si="6"/>
        <v>0</v>
      </c>
      <c r="Y30" s="82" t="str">
        <f t="shared" si="0"/>
        <v>n/a</v>
      </c>
      <c r="Z30" s="16">
        <v>0</v>
      </c>
      <c r="AA30" s="17">
        <v>0</v>
      </c>
      <c r="AB30" s="18">
        <v>0</v>
      </c>
      <c r="AC30" s="16">
        <f t="shared" si="16"/>
        <v>6981340</v>
      </c>
      <c r="AD30" s="17">
        <f t="shared" si="17"/>
        <v>4076625</v>
      </c>
      <c r="AE30" s="54">
        <f t="shared" si="18"/>
        <v>2904715</v>
      </c>
      <c r="AF30" s="16">
        <f t="shared" si="7"/>
        <v>0</v>
      </c>
      <c r="AG30" s="17">
        <f t="shared" si="8"/>
        <v>0</v>
      </c>
      <c r="AH30" s="18">
        <f t="shared" si="9"/>
        <v>0</v>
      </c>
      <c r="AI30" s="16">
        <f t="shared" si="10"/>
        <v>0</v>
      </c>
      <c r="AJ30" s="17">
        <f t="shared" si="11"/>
        <v>0</v>
      </c>
      <c r="AK30" s="17">
        <f t="shared" si="12"/>
        <v>0</v>
      </c>
    </row>
    <row r="31" spans="1:37" s="15" customFormat="1" ht="49.9" customHeight="1">
      <c r="A31" s="13" t="s">
        <v>49</v>
      </c>
      <c r="B31" s="22" t="s">
        <v>50</v>
      </c>
      <c r="C31" s="22" t="s">
        <v>61</v>
      </c>
      <c r="D31" s="9"/>
      <c r="E31" s="78" t="s">
        <v>100</v>
      </c>
      <c r="F31" s="50"/>
      <c r="G31" s="163" t="s">
        <v>101</v>
      </c>
      <c r="H31" s="22" t="s">
        <v>102</v>
      </c>
      <c r="I31" s="22" t="s">
        <v>103</v>
      </c>
      <c r="J31" s="22" t="s">
        <v>104</v>
      </c>
      <c r="K31" s="22"/>
      <c r="L31" s="26" t="s">
        <v>58</v>
      </c>
      <c r="M31" s="162">
        <v>105000</v>
      </c>
      <c r="N31" s="17">
        <f>0.8*M31</f>
        <v>84000</v>
      </c>
      <c r="O31" s="18">
        <f>0.2*M31</f>
        <v>21000</v>
      </c>
      <c r="P31" s="16">
        <f t="shared" si="13"/>
        <v>9880775</v>
      </c>
      <c r="Q31" s="17">
        <f t="shared" si="14"/>
        <v>6504747.2999999998</v>
      </c>
      <c r="R31" s="54">
        <f t="shared" si="15"/>
        <v>3376027.7</v>
      </c>
      <c r="S31" s="16">
        <f t="shared" si="1"/>
        <v>0</v>
      </c>
      <c r="T31" s="17">
        <f t="shared" si="2"/>
        <v>0</v>
      </c>
      <c r="U31" s="18">
        <f t="shared" si="3"/>
        <v>0</v>
      </c>
      <c r="V31" s="16">
        <f t="shared" si="4"/>
        <v>105000</v>
      </c>
      <c r="W31" s="17">
        <f t="shared" si="5"/>
        <v>84000</v>
      </c>
      <c r="X31" s="18">
        <f t="shared" si="6"/>
        <v>21000</v>
      </c>
      <c r="Y31" s="82" t="str">
        <f t="shared" si="0"/>
        <v>State Bridge</v>
      </c>
      <c r="Z31" s="162">
        <v>0</v>
      </c>
      <c r="AA31" s="17">
        <f>0.8*Z31</f>
        <v>0</v>
      </c>
      <c r="AB31" s="18">
        <f>0.2*Z31</f>
        <v>0</v>
      </c>
      <c r="AC31" s="16">
        <f t="shared" si="16"/>
        <v>6981340</v>
      </c>
      <c r="AD31" s="17">
        <f t="shared" si="17"/>
        <v>4076625</v>
      </c>
      <c r="AE31" s="54">
        <f t="shared" si="18"/>
        <v>2904715</v>
      </c>
      <c r="AF31" s="16">
        <f t="shared" si="7"/>
        <v>0</v>
      </c>
      <c r="AG31" s="17">
        <f t="shared" si="8"/>
        <v>0</v>
      </c>
      <c r="AH31" s="18">
        <f t="shared" si="9"/>
        <v>0</v>
      </c>
      <c r="AI31" s="16">
        <f t="shared" si="10"/>
        <v>0</v>
      </c>
      <c r="AJ31" s="17">
        <f t="shared" si="11"/>
        <v>0</v>
      </c>
      <c r="AK31" s="17">
        <f t="shared" si="12"/>
        <v>0</v>
      </c>
    </row>
    <row r="32" spans="1:37" s="15" customFormat="1" ht="49.9" customHeight="1">
      <c r="A32" s="13" t="s">
        <v>49</v>
      </c>
      <c r="B32" s="22" t="s">
        <v>50</v>
      </c>
      <c r="C32" s="22" t="s">
        <v>51</v>
      </c>
      <c r="D32" s="9"/>
      <c r="E32" s="77" t="s">
        <v>75</v>
      </c>
      <c r="F32" s="70" t="s">
        <v>105</v>
      </c>
      <c r="G32" s="163" t="s">
        <v>106</v>
      </c>
      <c r="H32" s="22" t="s">
        <v>107</v>
      </c>
      <c r="I32" s="22" t="s">
        <v>108</v>
      </c>
      <c r="J32" s="22">
        <v>1</v>
      </c>
      <c r="K32" s="22"/>
      <c r="L32" s="26" t="s">
        <v>109</v>
      </c>
      <c r="M32" s="162">
        <v>530000</v>
      </c>
      <c r="N32" s="17">
        <f>0.9*M32</f>
        <v>477000</v>
      </c>
      <c r="O32" s="18">
        <f>0.1*M32</f>
        <v>53000</v>
      </c>
      <c r="P32" s="16">
        <f t="shared" si="13"/>
        <v>9350775</v>
      </c>
      <c r="Q32" s="17">
        <f t="shared" si="14"/>
        <v>6027747.2999999998</v>
      </c>
      <c r="R32" s="54">
        <f t="shared" si="15"/>
        <v>3323027.7</v>
      </c>
      <c r="S32" s="16">
        <f t="shared" si="1"/>
        <v>0</v>
      </c>
      <c r="T32" s="17">
        <f t="shared" si="2"/>
        <v>0</v>
      </c>
      <c r="U32" s="18">
        <f t="shared" si="3"/>
        <v>0</v>
      </c>
      <c r="V32" s="16">
        <f t="shared" si="4"/>
        <v>530000</v>
      </c>
      <c r="W32" s="17">
        <f t="shared" si="5"/>
        <v>477000</v>
      </c>
      <c r="X32" s="18">
        <f t="shared" si="6"/>
        <v>53000</v>
      </c>
      <c r="Y32" s="82" t="str">
        <f t="shared" si="0"/>
        <v>Interstate Bridge</v>
      </c>
      <c r="Z32" s="162">
        <v>0</v>
      </c>
      <c r="AA32" s="17">
        <f>0.9*Z32</f>
        <v>0</v>
      </c>
      <c r="AB32" s="18">
        <f>0.1*Z32</f>
        <v>0</v>
      </c>
      <c r="AC32" s="16">
        <f t="shared" si="16"/>
        <v>6981340</v>
      </c>
      <c r="AD32" s="17">
        <f t="shared" si="17"/>
        <v>4076625</v>
      </c>
      <c r="AE32" s="54">
        <f t="shared" si="18"/>
        <v>2904715</v>
      </c>
      <c r="AF32" s="16">
        <f t="shared" si="7"/>
        <v>0</v>
      </c>
      <c r="AG32" s="17">
        <f t="shared" si="8"/>
        <v>0</v>
      </c>
      <c r="AH32" s="18">
        <f t="shared" si="9"/>
        <v>0</v>
      </c>
      <c r="AI32" s="16">
        <f t="shared" si="10"/>
        <v>0</v>
      </c>
      <c r="AJ32" s="17">
        <f t="shared" si="11"/>
        <v>0</v>
      </c>
      <c r="AK32" s="17">
        <f t="shared" si="12"/>
        <v>0</v>
      </c>
    </row>
    <row r="33" spans="1:37" s="15" customFormat="1" ht="49.9" customHeight="1">
      <c r="A33" s="13" t="s">
        <v>59</v>
      </c>
      <c r="B33" s="22" t="s">
        <v>60</v>
      </c>
      <c r="C33" s="22" t="s">
        <v>51</v>
      </c>
      <c r="D33" s="9"/>
      <c r="E33" s="75" t="s">
        <v>66</v>
      </c>
      <c r="F33" s="9"/>
      <c r="G33" s="22" t="s">
        <v>110</v>
      </c>
      <c r="H33" s="22" t="s">
        <v>111</v>
      </c>
      <c r="I33" s="22" t="s">
        <v>112</v>
      </c>
      <c r="J33" s="22" t="s">
        <v>113</v>
      </c>
      <c r="K33" s="22"/>
      <c r="L33" s="26" t="s">
        <v>114</v>
      </c>
      <c r="M33" s="16">
        <v>732191</v>
      </c>
      <c r="N33" s="17">
        <f>0.9*M33</f>
        <v>658971.9</v>
      </c>
      <c r="O33" s="18">
        <f>0.1*M33</f>
        <v>73219.100000000006</v>
      </c>
      <c r="P33" s="16">
        <f t="shared" si="13"/>
        <v>8618584</v>
      </c>
      <c r="Q33" s="17">
        <f t="shared" si="14"/>
        <v>5368775.3999999994</v>
      </c>
      <c r="R33" s="54">
        <f t="shared" si="15"/>
        <v>3249808.6</v>
      </c>
      <c r="S33" s="16">
        <f t="shared" si="1"/>
        <v>0</v>
      </c>
      <c r="T33" s="17">
        <f t="shared" si="2"/>
        <v>0</v>
      </c>
      <c r="U33" s="18">
        <f t="shared" si="3"/>
        <v>0</v>
      </c>
      <c r="V33" s="16">
        <f t="shared" si="4"/>
        <v>732191</v>
      </c>
      <c r="W33" s="17">
        <f t="shared" si="5"/>
        <v>658971.9</v>
      </c>
      <c r="X33" s="18">
        <f t="shared" si="6"/>
        <v>73219.100000000006</v>
      </c>
      <c r="Y33" s="82" t="str">
        <f t="shared" si="0"/>
        <v>Interstate Bridge</v>
      </c>
      <c r="Z33" s="16">
        <v>0</v>
      </c>
      <c r="AA33" s="17">
        <f>0.9*Z33</f>
        <v>0</v>
      </c>
      <c r="AB33" s="18">
        <f>0.1*Z33</f>
        <v>0</v>
      </c>
      <c r="AC33" s="16">
        <f t="shared" si="16"/>
        <v>6981340</v>
      </c>
      <c r="AD33" s="17">
        <f t="shared" si="17"/>
        <v>4076625</v>
      </c>
      <c r="AE33" s="54">
        <f t="shared" si="18"/>
        <v>2904715</v>
      </c>
      <c r="AF33" s="16">
        <f t="shared" si="7"/>
        <v>0</v>
      </c>
      <c r="AG33" s="17">
        <f t="shared" si="8"/>
        <v>0</v>
      </c>
      <c r="AH33" s="18">
        <f t="shared" si="9"/>
        <v>0</v>
      </c>
      <c r="AI33" s="16">
        <f t="shared" si="10"/>
        <v>0</v>
      </c>
      <c r="AJ33" s="17">
        <f t="shared" si="11"/>
        <v>0</v>
      </c>
      <c r="AK33" s="17">
        <f t="shared" si="12"/>
        <v>0</v>
      </c>
    </row>
    <row r="34" spans="1:37" s="15" customFormat="1" ht="49.9" customHeight="1">
      <c r="A34" s="13" t="s">
        <v>49</v>
      </c>
      <c r="B34" s="22" t="s">
        <v>50</v>
      </c>
      <c r="C34" s="22" t="s">
        <v>61</v>
      </c>
      <c r="D34" s="9"/>
      <c r="E34" s="50" t="s">
        <v>52</v>
      </c>
      <c r="F34" s="9" t="s">
        <v>115</v>
      </c>
      <c r="G34" s="22" t="s">
        <v>116</v>
      </c>
      <c r="H34" s="22" t="s">
        <v>117</v>
      </c>
      <c r="I34" s="22" t="s">
        <v>118</v>
      </c>
      <c r="J34" s="22">
        <v>1</v>
      </c>
      <c r="K34" s="22"/>
      <c r="L34" s="26" t="s">
        <v>119</v>
      </c>
      <c r="M34" s="16">
        <v>12577</v>
      </c>
      <c r="N34" s="17">
        <f>0.8*M34</f>
        <v>10061.6</v>
      </c>
      <c r="O34" s="18">
        <f>0.2*M34</f>
        <v>2515.4</v>
      </c>
      <c r="P34" s="16">
        <f t="shared" si="13"/>
        <v>8606007</v>
      </c>
      <c r="Q34" s="17">
        <f t="shared" si="14"/>
        <v>5358713.8</v>
      </c>
      <c r="R34" s="54">
        <f t="shared" si="15"/>
        <v>3247293.2</v>
      </c>
      <c r="S34" s="16">
        <f t="shared" si="1"/>
        <v>0</v>
      </c>
      <c r="T34" s="17">
        <f t="shared" si="2"/>
        <v>0</v>
      </c>
      <c r="U34" s="18">
        <f t="shared" si="3"/>
        <v>0</v>
      </c>
      <c r="V34" s="16">
        <f t="shared" si="4"/>
        <v>12577</v>
      </c>
      <c r="W34" s="17">
        <f t="shared" si="5"/>
        <v>10061.6</v>
      </c>
      <c r="X34" s="18">
        <f t="shared" si="6"/>
        <v>2515.4</v>
      </c>
      <c r="Y34" s="82" t="str">
        <f t="shared" si="0"/>
        <v>State Bridge</v>
      </c>
      <c r="Z34" s="16">
        <v>500000</v>
      </c>
      <c r="AA34" s="17">
        <f>0.8*Z34</f>
        <v>400000</v>
      </c>
      <c r="AB34" s="18">
        <f>0.2*Z34</f>
        <v>100000</v>
      </c>
      <c r="AC34" s="16">
        <f t="shared" si="16"/>
        <v>6481340</v>
      </c>
      <c r="AD34" s="17">
        <f t="shared" si="17"/>
        <v>3676625</v>
      </c>
      <c r="AE34" s="54">
        <f t="shared" si="18"/>
        <v>2804715</v>
      </c>
      <c r="AF34" s="16">
        <f t="shared" si="7"/>
        <v>0</v>
      </c>
      <c r="AG34" s="17">
        <f t="shared" si="8"/>
        <v>0</v>
      </c>
      <c r="AH34" s="18">
        <f t="shared" si="9"/>
        <v>0</v>
      </c>
      <c r="AI34" s="16">
        <f t="shared" si="10"/>
        <v>500000</v>
      </c>
      <c r="AJ34" s="17">
        <f t="shared" si="11"/>
        <v>400000</v>
      </c>
      <c r="AK34" s="17">
        <f t="shared" si="12"/>
        <v>100000</v>
      </c>
    </row>
    <row r="35" spans="1:37" s="15" customFormat="1" ht="49.9" customHeight="1">
      <c r="A35" s="13" t="s">
        <v>49</v>
      </c>
      <c r="B35" s="22" t="s">
        <v>50</v>
      </c>
      <c r="C35" s="22" t="s">
        <v>61</v>
      </c>
      <c r="D35" s="9" t="s">
        <v>120</v>
      </c>
      <c r="E35" s="75" t="s">
        <v>66</v>
      </c>
      <c r="F35" s="9" t="s">
        <v>89</v>
      </c>
      <c r="G35" s="22" t="s">
        <v>121</v>
      </c>
      <c r="H35" s="22" t="s">
        <v>122</v>
      </c>
      <c r="I35" s="22" t="s">
        <v>97</v>
      </c>
      <c r="J35" s="22" t="s">
        <v>123</v>
      </c>
      <c r="K35" s="22"/>
      <c r="L35" s="26" t="s">
        <v>124</v>
      </c>
      <c r="M35" s="16">
        <v>230144</v>
      </c>
      <c r="N35" s="17">
        <f>0.8*M35</f>
        <v>184115.20000000001</v>
      </c>
      <c r="O35" s="18">
        <f>0.2*M35</f>
        <v>46028.800000000003</v>
      </c>
      <c r="P35" s="16">
        <f t="shared" si="13"/>
        <v>8375863</v>
      </c>
      <c r="Q35" s="17">
        <f t="shared" si="14"/>
        <v>5174598.5999999996</v>
      </c>
      <c r="R35" s="54">
        <f t="shared" si="15"/>
        <v>3201264.4000000004</v>
      </c>
      <c r="S35" s="16">
        <f t="shared" si="1"/>
        <v>0</v>
      </c>
      <c r="T35" s="17">
        <f t="shared" si="2"/>
        <v>0</v>
      </c>
      <c r="U35" s="18">
        <f t="shared" si="3"/>
        <v>0</v>
      </c>
      <c r="V35" s="16">
        <f t="shared" si="4"/>
        <v>230144</v>
      </c>
      <c r="W35" s="17">
        <f t="shared" si="5"/>
        <v>184115.20000000001</v>
      </c>
      <c r="X35" s="18">
        <f t="shared" si="6"/>
        <v>46028.800000000003</v>
      </c>
      <c r="Y35" s="82" t="str">
        <f t="shared" si="0"/>
        <v>State Bridge</v>
      </c>
      <c r="Z35" s="16">
        <v>0</v>
      </c>
      <c r="AA35" s="17">
        <f>0.8*Z35</f>
        <v>0</v>
      </c>
      <c r="AB35" s="18">
        <f>0.2*Z35</f>
        <v>0</v>
      </c>
      <c r="AC35" s="16">
        <f t="shared" si="16"/>
        <v>6481340</v>
      </c>
      <c r="AD35" s="17">
        <f t="shared" si="17"/>
        <v>3676625</v>
      </c>
      <c r="AE35" s="54">
        <f t="shared" si="18"/>
        <v>2804715</v>
      </c>
      <c r="AF35" s="16">
        <f t="shared" si="7"/>
        <v>0</v>
      </c>
      <c r="AG35" s="17">
        <f t="shared" si="8"/>
        <v>0</v>
      </c>
      <c r="AH35" s="18">
        <f t="shared" si="9"/>
        <v>0</v>
      </c>
      <c r="AI35" s="16">
        <f t="shared" si="10"/>
        <v>0</v>
      </c>
      <c r="AJ35" s="17">
        <f t="shared" si="11"/>
        <v>0</v>
      </c>
      <c r="AK35" s="17">
        <f t="shared" si="12"/>
        <v>0</v>
      </c>
    </row>
    <row r="36" spans="1:37" s="15" customFormat="1" ht="49.9" customHeight="1">
      <c r="A36" s="13"/>
      <c r="B36" s="22"/>
      <c r="C36" s="22" t="s">
        <v>84</v>
      </c>
      <c r="D36" s="9" t="s">
        <v>94</v>
      </c>
      <c r="E36" s="9"/>
      <c r="F36" s="9" t="s">
        <v>95</v>
      </c>
      <c r="G36" s="22" t="s">
        <v>121</v>
      </c>
      <c r="H36" s="22"/>
      <c r="I36" s="22" t="s">
        <v>97</v>
      </c>
      <c r="J36" s="22" t="s">
        <v>125</v>
      </c>
      <c r="K36" s="22"/>
      <c r="L36" s="26" t="s">
        <v>99</v>
      </c>
      <c r="M36" s="16">
        <f t="shared" si="19"/>
        <v>0</v>
      </c>
      <c r="N36" s="17">
        <v>0</v>
      </c>
      <c r="O36" s="18">
        <v>0</v>
      </c>
      <c r="P36" s="16">
        <f t="shared" si="13"/>
        <v>8375863</v>
      </c>
      <c r="Q36" s="17">
        <f t="shared" si="14"/>
        <v>5174598.5999999996</v>
      </c>
      <c r="R36" s="54">
        <f t="shared" si="15"/>
        <v>3201264.4000000004</v>
      </c>
      <c r="S36" s="16">
        <f t="shared" si="1"/>
        <v>0</v>
      </c>
      <c r="T36" s="17">
        <f t="shared" si="2"/>
        <v>0</v>
      </c>
      <c r="U36" s="18">
        <f t="shared" si="3"/>
        <v>0</v>
      </c>
      <c r="V36" s="16">
        <f t="shared" si="4"/>
        <v>0</v>
      </c>
      <c r="W36" s="17">
        <f t="shared" si="5"/>
        <v>0</v>
      </c>
      <c r="X36" s="18">
        <f t="shared" si="6"/>
        <v>0</v>
      </c>
      <c r="Y36" s="82" t="str">
        <f t="shared" si="0"/>
        <v>n/a</v>
      </c>
      <c r="Z36" s="16">
        <v>0</v>
      </c>
      <c r="AA36" s="17">
        <v>0</v>
      </c>
      <c r="AB36" s="18">
        <v>0</v>
      </c>
      <c r="AC36" s="16">
        <f t="shared" si="16"/>
        <v>6481340</v>
      </c>
      <c r="AD36" s="17">
        <f t="shared" si="17"/>
        <v>3676625</v>
      </c>
      <c r="AE36" s="54">
        <f t="shared" si="18"/>
        <v>2804715</v>
      </c>
      <c r="AF36" s="16">
        <f t="shared" si="7"/>
        <v>0</v>
      </c>
      <c r="AG36" s="17">
        <f t="shared" si="8"/>
        <v>0</v>
      </c>
      <c r="AH36" s="18">
        <f t="shared" si="9"/>
        <v>0</v>
      </c>
      <c r="AI36" s="16">
        <f t="shared" si="10"/>
        <v>0</v>
      </c>
      <c r="AJ36" s="17">
        <f t="shared" si="11"/>
        <v>0</v>
      </c>
      <c r="AK36" s="17">
        <f t="shared" si="12"/>
        <v>0</v>
      </c>
    </row>
    <row r="37" spans="1:37" s="15" customFormat="1" ht="49.9" customHeight="1">
      <c r="A37" s="13"/>
      <c r="B37" s="22"/>
      <c r="C37" s="22" t="s">
        <v>84</v>
      </c>
      <c r="D37" s="9"/>
      <c r="E37" s="9"/>
      <c r="F37" s="9" t="s">
        <v>126</v>
      </c>
      <c r="G37" s="22" t="s">
        <v>127</v>
      </c>
      <c r="H37" s="22"/>
      <c r="I37" s="22" t="s">
        <v>97</v>
      </c>
      <c r="J37" s="22" t="s">
        <v>128</v>
      </c>
      <c r="K37" s="22"/>
      <c r="L37" s="26" t="s">
        <v>129</v>
      </c>
      <c r="M37" s="16">
        <v>0</v>
      </c>
      <c r="N37" s="17">
        <v>0</v>
      </c>
      <c r="O37" s="18">
        <v>0</v>
      </c>
      <c r="P37" s="16">
        <f t="shared" si="13"/>
        <v>8375863</v>
      </c>
      <c r="Q37" s="17">
        <f t="shared" si="14"/>
        <v>5174598.5999999996</v>
      </c>
      <c r="R37" s="54">
        <f t="shared" si="15"/>
        <v>3201264.4000000004</v>
      </c>
      <c r="S37" s="16">
        <f t="shared" si="1"/>
        <v>0</v>
      </c>
      <c r="T37" s="17">
        <f t="shared" si="2"/>
        <v>0</v>
      </c>
      <c r="U37" s="18">
        <f t="shared" si="3"/>
        <v>0</v>
      </c>
      <c r="V37" s="16">
        <f t="shared" si="4"/>
        <v>0</v>
      </c>
      <c r="W37" s="17">
        <f t="shared" si="5"/>
        <v>0</v>
      </c>
      <c r="X37" s="18">
        <f t="shared" si="6"/>
        <v>0</v>
      </c>
      <c r="Y37" s="82" t="str">
        <f t="shared" si="0"/>
        <v>n/a</v>
      </c>
      <c r="Z37" s="16">
        <v>0</v>
      </c>
      <c r="AA37" s="17">
        <v>0</v>
      </c>
      <c r="AB37" s="18">
        <v>0</v>
      </c>
      <c r="AC37" s="16">
        <f t="shared" si="16"/>
        <v>6481340</v>
      </c>
      <c r="AD37" s="17">
        <f t="shared" si="17"/>
        <v>3676625</v>
      </c>
      <c r="AE37" s="54">
        <f t="shared" si="18"/>
        <v>2804715</v>
      </c>
      <c r="AF37" s="16">
        <f t="shared" si="7"/>
        <v>0</v>
      </c>
      <c r="AG37" s="17">
        <f t="shared" si="8"/>
        <v>0</v>
      </c>
      <c r="AH37" s="18">
        <f t="shared" si="9"/>
        <v>0</v>
      </c>
      <c r="AI37" s="16">
        <f t="shared" si="10"/>
        <v>0</v>
      </c>
      <c r="AJ37" s="17">
        <f t="shared" si="11"/>
        <v>0</v>
      </c>
      <c r="AK37" s="17">
        <f t="shared" si="12"/>
        <v>0</v>
      </c>
    </row>
    <row r="38" spans="1:37" s="15" customFormat="1" ht="49.9" customHeight="1">
      <c r="A38" s="13" t="s">
        <v>49</v>
      </c>
      <c r="B38" s="22" t="s">
        <v>50</v>
      </c>
      <c r="C38" s="22" t="s">
        <v>61</v>
      </c>
      <c r="D38" s="9"/>
      <c r="E38" s="75" t="s">
        <v>66</v>
      </c>
      <c r="F38" s="9"/>
      <c r="G38" s="22" t="s">
        <v>130</v>
      </c>
      <c r="H38" s="22" t="s">
        <v>131</v>
      </c>
      <c r="I38" s="22" t="s">
        <v>132</v>
      </c>
      <c r="J38" s="22">
        <v>37</v>
      </c>
      <c r="K38" s="22"/>
      <c r="L38" s="26" t="s">
        <v>58</v>
      </c>
      <c r="M38" s="16">
        <v>223845</v>
      </c>
      <c r="N38" s="17">
        <f>0.8*M38</f>
        <v>179076</v>
      </c>
      <c r="O38" s="18">
        <f>0.2*M38</f>
        <v>44769</v>
      </c>
      <c r="P38" s="16">
        <f t="shared" si="13"/>
        <v>8152018</v>
      </c>
      <c r="Q38" s="17">
        <f t="shared" si="14"/>
        <v>4995522.5999999996</v>
      </c>
      <c r="R38" s="54">
        <f t="shared" si="15"/>
        <v>3156495.4000000004</v>
      </c>
      <c r="S38" s="16">
        <f t="shared" si="1"/>
        <v>0</v>
      </c>
      <c r="T38" s="17">
        <f t="shared" si="2"/>
        <v>0</v>
      </c>
      <c r="U38" s="18">
        <f t="shared" si="3"/>
        <v>0</v>
      </c>
      <c r="V38" s="16">
        <f t="shared" si="4"/>
        <v>223845</v>
      </c>
      <c r="W38" s="17">
        <f t="shared" si="5"/>
        <v>179076</v>
      </c>
      <c r="X38" s="18">
        <f t="shared" si="6"/>
        <v>44769</v>
      </c>
      <c r="Y38" s="82" t="str">
        <f t="shared" si="0"/>
        <v>State Bridge</v>
      </c>
      <c r="Z38" s="16">
        <v>0</v>
      </c>
      <c r="AA38" s="17">
        <f>0.8*Z38</f>
        <v>0</v>
      </c>
      <c r="AB38" s="18">
        <f>0.2*Z38</f>
        <v>0</v>
      </c>
      <c r="AC38" s="16">
        <f t="shared" si="16"/>
        <v>6481340</v>
      </c>
      <c r="AD38" s="17">
        <f t="shared" si="17"/>
        <v>3676625</v>
      </c>
      <c r="AE38" s="54">
        <f t="shared" si="18"/>
        <v>2804715</v>
      </c>
      <c r="AF38" s="16">
        <f t="shared" si="7"/>
        <v>0</v>
      </c>
      <c r="AG38" s="17">
        <f t="shared" si="8"/>
        <v>0</v>
      </c>
      <c r="AH38" s="18">
        <f t="shared" si="9"/>
        <v>0</v>
      </c>
      <c r="AI38" s="16">
        <f t="shared" si="10"/>
        <v>0</v>
      </c>
      <c r="AJ38" s="17">
        <f t="shared" si="11"/>
        <v>0</v>
      </c>
      <c r="AK38" s="17">
        <f t="shared" si="12"/>
        <v>0</v>
      </c>
    </row>
    <row r="39" spans="1:37" s="15" customFormat="1" ht="49.9" customHeight="1">
      <c r="A39" s="13" t="s">
        <v>49</v>
      </c>
      <c r="B39" s="22" t="s">
        <v>50</v>
      </c>
      <c r="C39" s="22" t="s">
        <v>51</v>
      </c>
      <c r="D39" s="9" t="s">
        <v>133</v>
      </c>
      <c r="E39" s="75" t="s">
        <v>66</v>
      </c>
      <c r="F39" s="9" t="s">
        <v>134</v>
      </c>
      <c r="G39" s="22" t="s">
        <v>135</v>
      </c>
      <c r="H39" s="22" t="s">
        <v>136</v>
      </c>
      <c r="I39" s="22" t="s">
        <v>137</v>
      </c>
      <c r="J39" s="22" t="s">
        <v>138</v>
      </c>
      <c r="K39" s="22"/>
      <c r="L39" s="26" t="s">
        <v>139</v>
      </c>
      <c r="M39" s="16">
        <v>45000</v>
      </c>
      <c r="N39" s="17">
        <f>0.9*M39</f>
        <v>40500</v>
      </c>
      <c r="O39" s="18">
        <f>0.1*M39</f>
        <v>4500</v>
      </c>
      <c r="P39" s="16">
        <f t="shared" si="13"/>
        <v>8107018</v>
      </c>
      <c r="Q39" s="17">
        <f t="shared" si="14"/>
        <v>4955022.5999999996</v>
      </c>
      <c r="R39" s="54">
        <f t="shared" si="15"/>
        <v>3151995.4000000004</v>
      </c>
      <c r="S39" s="16">
        <f t="shared" si="1"/>
        <v>0</v>
      </c>
      <c r="T39" s="17">
        <f t="shared" si="2"/>
        <v>0</v>
      </c>
      <c r="U39" s="18">
        <f t="shared" si="3"/>
        <v>0</v>
      </c>
      <c r="V39" s="16">
        <f t="shared" si="4"/>
        <v>45000</v>
      </c>
      <c r="W39" s="17">
        <f t="shared" si="5"/>
        <v>40500</v>
      </c>
      <c r="X39" s="18">
        <f t="shared" si="6"/>
        <v>4500</v>
      </c>
      <c r="Y39" s="82" t="str">
        <f t="shared" si="0"/>
        <v>Interstate Bridge</v>
      </c>
      <c r="Z39" s="16">
        <v>0</v>
      </c>
      <c r="AA39" s="17">
        <f>0.9*Z39</f>
        <v>0</v>
      </c>
      <c r="AB39" s="18">
        <f>0.1*Z39</f>
        <v>0</v>
      </c>
      <c r="AC39" s="16">
        <f t="shared" si="16"/>
        <v>6481340</v>
      </c>
      <c r="AD39" s="17">
        <f t="shared" si="17"/>
        <v>3676625</v>
      </c>
      <c r="AE39" s="54">
        <f t="shared" si="18"/>
        <v>2804715</v>
      </c>
      <c r="AF39" s="16">
        <f t="shared" si="7"/>
        <v>0</v>
      </c>
      <c r="AG39" s="17">
        <f t="shared" si="8"/>
        <v>0</v>
      </c>
      <c r="AH39" s="18">
        <f t="shared" si="9"/>
        <v>0</v>
      </c>
      <c r="AI39" s="16">
        <f t="shared" si="10"/>
        <v>0</v>
      </c>
      <c r="AJ39" s="17">
        <f t="shared" si="11"/>
        <v>0</v>
      </c>
      <c r="AK39" s="17">
        <f t="shared" si="12"/>
        <v>0</v>
      </c>
    </row>
    <row r="40" spans="1:37" s="15" customFormat="1" ht="49.9" customHeight="1">
      <c r="A40" s="13" t="s">
        <v>49</v>
      </c>
      <c r="B40" s="22" t="s">
        <v>50</v>
      </c>
      <c r="C40" s="22" t="s">
        <v>61</v>
      </c>
      <c r="D40" s="9"/>
      <c r="E40" s="77" t="s">
        <v>140</v>
      </c>
      <c r="F40" s="80" t="s">
        <v>141</v>
      </c>
      <c r="G40" s="163" t="s">
        <v>142</v>
      </c>
      <c r="H40" s="22" t="s">
        <v>143</v>
      </c>
      <c r="I40" s="22" t="s">
        <v>144</v>
      </c>
      <c r="J40" s="22">
        <v>19</v>
      </c>
      <c r="K40" s="22"/>
      <c r="L40" s="26" t="s">
        <v>58</v>
      </c>
      <c r="M40" s="162">
        <v>180000</v>
      </c>
      <c r="N40" s="17">
        <f>0.8*M40</f>
        <v>144000</v>
      </c>
      <c r="O40" s="18">
        <f>0.2*M40</f>
        <v>36000</v>
      </c>
      <c r="P40" s="16">
        <f t="shared" si="13"/>
        <v>7927018</v>
      </c>
      <c r="Q40" s="17">
        <f t="shared" si="14"/>
        <v>4811022.5999999996</v>
      </c>
      <c r="R40" s="54">
        <f t="shared" si="15"/>
        <v>3115995.4000000004</v>
      </c>
      <c r="S40" s="16">
        <f t="shared" si="1"/>
        <v>0</v>
      </c>
      <c r="T40" s="17">
        <f t="shared" si="2"/>
        <v>0</v>
      </c>
      <c r="U40" s="18">
        <f t="shared" si="3"/>
        <v>0</v>
      </c>
      <c r="V40" s="16">
        <f t="shared" si="4"/>
        <v>180000</v>
      </c>
      <c r="W40" s="17">
        <f t="shared" si="5"/>
        <v>144000</v>
      </c>
      <c r="X40" s="18">
        <f t="shared" si="6"/>
        <v>36000</v>
      </c>
      <c r="Y40" s="82" t="str">
        <f t="shared" si="0"/>
        <v>State Bridge</v>
      </c>
      <c r="Z40" s="162">
        <v>0</v>
      </c>
      <c r="AA40" s="17">
        <f>0.8*Z40</f>
        <v>0</v>
      </c>
      <c r="AB40" s="18">
        <f>0.2*Z40</f>
        <v>0</v>
      </c>
      <c r="AC40" s="16">
        <f t="shared" si="16"/>
        <v>6481340</v>
      </c>
      <c r="AD40" s="17">
        <f t="shared" si="17"/>
        <v>3676625</v>
      </c>
      <c r="AE40" s="54">
        <f t="shared" si="18"/>
        <v>2804715</v>
      </c>
      <c r="AF40" s="16">
        <f t="shared" si="7"/>
        <v>0</v>
      </c>
      <c r="AG40" s="17">
        <f t="shared" si="8"/>
        <v>0</v>
      </c>
      <c r="AH40" s="18">
        <f t="shared" si="9"/>
        <v>0</v>
      </c>
      <c r="AI40" s="16">
        <f t="shared" si="10"/>
        <v>0</v>
      </c>
      <c r="AJ40" s="17">
        <f t="shared" si="11"/>
        <v>0</v>
      </c>
      <c r="AK40" s="17">
        <f t="shared" si="12"/>
        <v>0</v>
      </c>
    </row>
    <row r="41" spans="1:37" s="15" customFormat="1" ht="49.9" customHeight="1">
      <c r="A41" s="13" t="s">
        <v>49</v>
      </c>
      <c r="B41" s="22" t="s">
        <v>50</v>
      </c>
      <c r="C41" s="22" t="s">
        <v>61</v>
      </c>
      <c r="D41" s="9"/>
      <c r="E41" s="50" t="s">
        <v>52</v>
      </c>
      <c r="F41" s="9" t="s">
        <v>72</v>
      </c>
      <c r="G41" s="22" t="s">
        <v>145</v>
      </c>
      <c r="H41" s="22" t="s">
        <v>146</v>
      </c>
      <c r="I41" s="22" t="s">
        <v>147</v>
      </c>
      <c r="J41" s="22">
        <v>159</v>
      </c>
      <c r="K41" s="22"/>
      <c r="L41" s="26" t="s">
        <v>58</v>
      </c>
      <c r="M41" s="16">
        <v>5000</v>
      </c>
      <c r="N41" s="17">
        <f>0.8*M41</f>
        <v>4000</v>
      </c>
      <c r="O41" s="18">
        <f>0.2*M41</f>
        <v>1000</v>
      </c>
      <c r="P41" s="16">
        <f t="shared" si="13"/>
        <v>7922018</v>
      </c>
      <c r="Q41" s="17">
        <f t="shared" si="14"/>
        <v>4807022.5999999996</v>
      </c>
      <c r="R41" s="54">
        <f t="shared" si="15"/>
        <v>3114995.4000000004</v>
      </c>
      <c r="S41" s="16">
        <f t="shared" si="1"/>
        <v>0</v>
      </c>
      <c r="T41" s="17">
        <f t="shared" si="2"/>
        <v>0</v>
      </c>
      <c r="U41" s="18">
        <f t="shared" si="3"/>
        <v>0</v>
      </c>
      <c r="V41" s="16">
        <f t="shared" si="4"/>
        <v>5000</v>
      </c>
      <c r="W41" s="17">
        <f t="shared" si="5"/>
        <v>4000</v>
      </c>
      <c r="X41" s="18">
        <f t="shared" si="6"/>
        <v>1000</v>
      </c>
      <c r="Y41" s="82" t="str">
        <f t="shared" si="0"/>
        <v>State Bridge</v>
      </c>
      <c r="Z41" s="16">
        <v>100000</v>
      </c>
      <c r="AA41" s="17">
        <f>0.8*Z41</f>
        <v>80000</v>
      </c>
      <c r="AB41" s="18">
        <f>0.2*Z41</f>
        <v>20000</v>
      </c>
      <c r="AC41" s="16">
        <f t="shared" si="16"/>
        <v>6381340</v>
      </c>
      <c r="AD41" s="17">
        <f t="shared" si="17"/>
        <v>3596625</v>
      </c>
      <c r="AE41" s="54">
        <f t="shared" si="18"/>
        <v>2784715</v>
      </c>
      <c r="AF41" s="16">
        <f t="shared" si="7"/>
        <v>0</v>
      </c>
      <c r="AG41" s="17">
        <f t="shared" si="8"/>
        <v>0</v>
      </c>
      <c r="AH41" s="18">
        <f t="shared" si="9"/>
        <v>0</v>
      </c>
      <c r="AI41" s="16">
        <f t="shared" si="10"/>
        <v>100000</v>
      </c>
      <c r="AJ41" s="17">
        <f t="shared" si="11"/>
        <v>80000</v>
      </c>
      <c r="AK41" s="17">
        <f t="shared" si="12"/>
        <v>20000</v>
      </c>
    </row>
    <row r="42" spans="1:37" s="15" customFormat="1" ht="49.9" customHeight="1">
      <c r="A42" s="13" t="s">
        <v>49</v>
      </c>
      <c r="B42" s="22" t="s">
        <v>50</v>
      </c>
      <c r="C42" s="22" t="s">
        <v>148</v>
      </c>
      <c r="D42" s="9" t="s">
        <v>149</v>
      </c>
      <c r="E42" s="75" t="s">
        <v>66</v>
      </c>
      <c r="F42" s="9" t="s">
        <v>150</v>
      </c>
      <c r="G42" s="22" t="s">
        <v>151</v>
      </c>
      <c r="H42" s="22" t="s">
        <v>152</v>
      </c>
      <c r="I42" s="22" t="s">
        <v>56</v>
      </c>
      <c r="J42" s="22" t="s">
        <v>153</v>
      </c>
      <c r="K42" s="25">
        <v>43279</v>
      </c>
      <c r="L42" s="26" t="s">
        <v>154</v>
      </c>
      <c r="M42" s="16">
        <v>0</v>
      </c>
      <c r="N42" s="17">
        <v>0</v>
      </c>
      <c r="O42" s="18">
        <v>0</v>
      </c>
      <c r="P42" s="16">
        <f t="shared" si="13"/>
        <v>7922018</v>
      </c>
      <c r="Q42" s="17">
        <f t="shared" si="14"/>
        <v>4807022.5999999996</v>
      </c>
      <c r="R42" s="54">
        <f t="shared" si="15"/>
        <v>3114995.4000000004</v>
      </c>
      <c r="S42" s="16">
        <f t="shared" si="1"/>
        <v>0</v>
      </c>
      <c r="T42" s="17">
        <f t="shared" si="2"/>
        <v>0</v>
      </c>
      <c r="U42" s="18">
        <f t="shared" si="3"/>
        <v>0</v>
      </c>
      <c r="V42" s="16">
        <f t="shared" si="4"/>
        <v>0</v>
      </c>
      <c r="W42" s="17">
        <f t="shared" si="5"/>
        <v>0</v>
      </c>
      <c r="X42" s="18">
        <f t="shared" si="6"/>
        <v>0</v>
      </c>
      <c r="Y42" s="82" t="str">
        <f t="shared" si="0"/>
        <v>Maintenance</v>
      </c>
      <c r="Z42" s="16">
        <v>0</v>
      </c>
      <c r="AA42" s="17">
        <v>0</v>
      </c>
      <c r="AB42" s="18">
        <v>0</v>
      </c>
      <c r="AC42" s="16">
        <f t="shared" si="16"/>
        <v>6381340</v>
      </c>
      <c r="AD42" s="17">
        <f t="shared" si="17"/>
        <v>3596625</v>
      </c>
      <c r="AE42" s="54">
        <f t="shared" si="18"/>
        <v>2784715</v>
      </c>
      <c r="AF42" s="16">
        <f t="shared" si="7"/>
        <v>0</v>
      </c>
      <c r="AG42" s="17">
        <f t="shared" si="8"/>
        <v>0</v>
      </c>
      <c r="AH42" s="18">
        <f t="shared" si="9"/>
        <v>0</v>
      </c>
      <c r="AI42" s="16">
        <f t="shared" si="10"/>
        <v>0</v>
      </c>
      <c r="AJ42" s="17">
        <f t="shared" si="11"/>
        <v>0</v>
      </c>
      <c r="AK42" s="17">
        <f t="shared" si="12"/>
        <v>0</v>
      </c>
    </row>
    <row r="43" spans="1:37" s="15" customFormat="1" ht="49.9" customHeight="1">
      <c r="A43" s="13" t="s">
        <v>49</v>
      </c>
      <c r="B43" s="22" t="s">
        <v>155</v>
      </c>
      <c r="C43" s="22" t="s">
        <v>51</v>
      </c>
      <c r="D43" s="9" t="s">
        <v>156</v>
      </c>
      <c r="E43" s="75" t="s">
        <v>66</v>
      </c>
      <c r="F43" s="9" t="s">
        <v>157</v>
      </c>
      <c r="G43" s="22" t="s">
        <v>151</v>
      </c>
      <c r="H43" s="22" t="s">
        <v>158</v>
      </c>
      <c r="I43" s="22" t="s">
        <v>159</v>
      </c>
      <c r="J43" s="22" t="s">
        <v>160</v>
      </c>
      <c r="K43" s="22"/>
      <c r="L43" s="26" t="s">
        <v>161</v>
      </c>
      <c r="M43" s="16">
        <v>0</v>
      </c>
      <c r="N43" s="17">
        <f>M43*0</f>
        <v>0</v>
      </c>
      <c r="O43" s="18">
        <f>M43*1</f>
        <v>0</v>
      </c>
      <c r="P43" s="16">
        <f t="shared" si="13"/>
        <v>7922018</v>
      </c>
      <c r="Q43" s="17">
        <f t="shared" si="14"/>
        <v>4807022.5999999996</v>
      </c>
      <c r="R43" s="54">
        <f t="shared" si="15"/>
        <v>3114995.4000000004</v>
      </c>
      <c r="S43" s="16">
        <f t="shared" si="1"/>
        <v>0</v>
      </c>
      <c r="T43" s="17">
        <f t="shared" si="2"/>
        <v>0</v>
      </c>
      <c r="U43" s="18">
        <f t="shared" si="3"/>
        <v>0</v>
      </c>
      <c r="V43" s="16">
        <f t="shared" si="4"/>
        <v>0</v>
      </c>
      <c r="W43" s="17">
        <f t="shared" si="5"/>
        <v>0</v>
      </c>
      <c r="X43" s="18">
        <f t="shared" si="6"/>
        <v>0</v>
      </c>
      <c r="Y43" s="82" t="str">
        <f t="shared" si="0"/>
        <v>Interstate Bridge</v>
      </c>
      <c r="Z43" s="16">
        <v>0</v>
      </c>
      <c r="AA43" s="17">
        <f>Z43*0</f>
        <v>0</v>
      </c>
      <c r="AB43" s="18">
        <f>Z43*1</f>
        <v>0</v>
      </c>
      <c r="AC43" s="16">
        <f t="shared" si="16"/>
        <v>6381340</v>
      </c>
      <c r="AD43" s="17">
        <f t="shared" si="17"/>
        <v>3596625</v>
      </c>
      <c r="AE43" s="54">
        <f t="shared" si="18"/>
        <v>2784715</v>
      </c>
      <c r="AF43" s="16">
        <f t="shared" si="7"/>
        <v>0</v>
      </c>
      <c r="AG43" s="17">
        <f t="shared" si="8"/>
        <v>0</v>
      </c>
      <c r="AH43" s="18">
        <f t="shared" si="9"/>
        <v>0</v>
      </c>
      <c r="AI43" s="16">
        <f t="shared" si="10"/>
        <v>0</v>
      </c>
      <c r="AJ43" s="17">
        <f t="shared" si="11"/>
        <v>0</v>
      </c>
      <c r="AK43" s="17">
        <f t="shared" si="12"/>
        <v>0</v>
      </c>
    </row>
    <row r="44" spans="1:37" s="15" customFormat="1" ht="49.9" customHeight="1">
      <c r="A44" s="13" t="s">
        <v>59</v>
      </c>
      <c r="B44" s="22" t="s">
        <v>60</v>
      </c>
      <c r="C44" s="22" t="s">
        <v>51</v>
      </c>
      <c r="D44" s="9"/>
      <c r="E44" s="9"/>
      <c r="F44" s="9"/>
      <c r="G44" s="22" t="s">
        <v>151</v>
      </c>
      <c r="H44" s="22" t="s">
        <v>162</v>
      </c>
      <c r="I44" s="22" t="s">
        <v>56</v>
      </c>
      <c r="J44" s="22">
        <v>46</v>
      </c>
      <c r="K44" s="22"/>
      <c r="L44" s="26" t="s">
        <v>163</v>
      </c>
      <c r="M44" s="16">
        <v>339210</v>
      </c>
      <c r="N44" s="17">
        <f>0.9*M44</f>
        <v>305289</v>
      </c>
      <c r="O44" s="18">
        <f>0.1*M44</f>
        <v>33921</v>
      </c>
      <c r="P44" s="16">
        <f t="shared" si="13"/>
        <v>7582808</v>
      </c>
      <c r="Q44" s="17">
        <f t="shared" si="14"/>
        <v>4501733.5999999996</v>
      </c>
      <c r="R44" s="54">
        <f t="shared" si="15"/>
        <v>3081074.4000000004</v>
      </c>
      <c r="S44" s="16">
        <f t="shared" si="1"/>
        <v>0</v>
      </c>
      <c r="T44" s="17">
        <f t="shared" si="2"/>
        <v>0</v>
      </c>
      <c r="U44" s="18">
        <f t="shared" si="3"/>
        <v>0</v>
      </c>
      <c r="V44" s="16">
        <f t="shared" si="4"/>
        <v>339210</v>
      </c>
      <c r="W44" s="17">
        <f t="shared" si="5"/>
        <v>305289</v>
      </c>
      <c r="X44" s="18">
        <f t="shared" si="6"/>
        <v>33921</v>
      </c>
      <c r="Y44" s="82" t="str">
        <f t="shared" si="0"/>
        <v>Interstate Bridge</v>
      </c>
      <c r="Z44" s="16">
        <v>0</v>
      </c>
      <c r="AA44" s="17">
        <f>0.9*Z44</f>
        <v>0</v>
      </c>
      <c r="AB44" s="18">
        <f>0.1*Z44</f>
        <v>0</v>
      </c>
      <c r="AC44" s="16">
        <f t="shared" si="16"/>
        <v>6381340</v>
      </c>
      <c r="AD44" s="17">
        <f t="shared" si="17"/>
        <v>3596625</v>
      </c>
      <c r="AE44" s="54">
        <f t="shared" si="18"/>
        <v>2784715</v>
      </c>
      <c r="AF44" s="16">
        <f t="shared" si="7"/>
        <v>0</v>
      </c>
      <c r="AG44" s="17">
        <f t="shared" si="8"/>
        <v>0</v>
      </c>
      <c r="AH44" s="18">
        <f t="shared" si="9"/>
        <v>0</v>
      </c>
      <c r="AI44" s="16">
        <f t="shared" si="10"/>
        <v>0</v>
      </c>
      <c r="AJ44" s="17">
        <f t="shared" si="11"/>
        <v>0</v>
      </c>
      <c r="AK44" s="17">
        <f t="shared" si="12"/>
        <v>0</v>
      </c>
    </row>
    <row r="45" spans="1:37" s="15" customFormat="1" ht="49.9" customHeight="1">
      <c r="A45" s="13" t="s">
        <v>49</v>
      </c>
      <c r="B45" s="22" t="s">
        <v>50</v>
      </c>
      <c r="C45" s="22" t="s">
        <v>61</v>
      </c>
      <c r="D45" s="9"/>
      <c r="E45" s="77" t="s">
        <v>140</v>
      </c>
      <c r="F45" s="9" t="s">
        <v>141</v>
      </c>
      <c r="G45" s="163" t="s">
        <v>164</v>
      </c>
      <c r="H45" s="22" t="s">
        <v>165</v>
      </c>
      <c r="I45" s="22" t="s">
        <v>166</v>
      </c>
      <c r="J45" s="22">
        <v>33</v>
      </c>
      <c r="K45" s="22"/>
      <c r="L45" s="26" t="s">
        <v>58</v>
      </c>
      <c r="M45" s="162">
        <v>150000</v>
      </c>
      <c r="N45" s="17">
        <f>0.8*M45</f>
        <v>120000</v>
      </c>
      <c r="O45" s="18">
        <f>0.2*M45</f>
        <v>30000</v>
      </c>
      <c r="P45" s="16">
        <f t="shared" si="13"/>
        <v>7432808</v>
      </c>
      <c r="Q45" s="17">
        <f t="shared" si="14"/>
        <v>4381733.5999999996</v>
      </c>
      <c r="R45" s="54">
        <f t="shared" si="15"/>
        <v>3051074.4000000004</v>
      </c>
      <c r="S45" s="16">
        <f t="shared" si="1"/>
        <v>0</v>
      </c>
      <c r="T45" s="17">
        <f t="shared" si="2"/>
        <v>0</v>
      </c>
      <c r="U45" s="18">
        <f t="shared" si="3"/>
        <v>0</v>
      </c>
      <c r="V45" s="16">
        <f t="shared" si="4"/>
        <v>150000</v>
      </c>
      <c r="W45" s="17">
        <f t="shared" si="5"/>
        <v>120000</v>
      </c>
      <c r="X45" s="18">
        <f t="shared" si="6"/>
        <v>30000</v>
      </c>
      <c r="Y45" s="82" t="str">
        <f t="shared" si="0"/>
        <v>State Bridge</v>
      </c>
      <c r="Z45" s="162">
        <v>0</v>
      </c>
      <c r="AA45" s="17">
        <f>0.8*Z45</f>
        <v>0</v>
      </c>
      <c r="AB45" s="18">
        <f>0.2*Z45</f>
        <v>0</v>
      </c>
      <c r="AC45" s="16">
        <f t="shared" si="16"/>
        <v>6381340</v>
      </c>
      <c r="AD45" s="17">
        <f t="shared" si="17"/>
        <v>3596625</v>
      </c>
      <c r="AE45" s="54">
        <f t="shared" si="18"/>
        <v>2784715</v>
      </c>
      <c r="AF45" s="16">
        <f t="shared" si="7"/>
        <v>0</v>
      </c>
      <c r="AG45" s="17">
        <f t="shared" si="8"/>
        <v>0</v>
      </c>
      <c r="AH45" s="18">
        <f t="shared" si="9"/>
        <v>0</v>
      </c>
      <c r="AI45" s="16">
        <f t="shared" si="10"/>
        <v>0</v>
      </c>
      <c r="AJ45" s="17">
        <f t="shared" si="11"/>
        <v>0</v>
      </c>
      <c r="AK45" s="17">
        <f t="shared" si="12"/>
        <v>0</v>
      </c>
    </row>
    <row r="46" spans="1:37" s="15" customFormat="1" ht="49.9" customHeight="1">
      <c r="A46" s="13"/>
      <c r="B46" s="22" t="s">
        <v>167</v>
      </c>
      <c r="C46" s="22" t="s">
        <v>148</v>
      </c>
      <c r="D46" s="9" t="s">
        <v>168</v>
      </c>
      <c r="E46" s="9" t="s">
        <v>66</v>
      </c>
      <c r="F46" s="9" t="s">
        <v>169</v>
      </c>
      <c r="G46" s="22" t="s">
        <v>170</v>
      </c>
      <c r="H46" s="22" t="s">
        <v>171</v>
      </c>
      <c r="I46" s="22" t="s">
        <v>172</v>
      </c>
      <c r="J46" s="22">
        <v>120</v>
      </c>
      <c r="K46" s="22"/>
      <c r="L46" s="26" t="s">
        <v>173</v>
      </c>
      <c r="M46" s="16">
        <v>0</v>
      </c>
      <c r="N46" s="17">
        <f>M46*0</f>
        <v>0</v>
      </c>
      <c r="O46" s="18">
        <f>M46*1</f>
        <v>0</v>
      </c>
      <c r="P46" s="16">
        <f t="shared" si="13"/>
        <v>7432808</v>
      </c>
      <c r="Q46" s="17">
        <f t="shared" si="14"/>
        <v>4381733.5999999996</v>
      </c>
      <c r="R46" s="54">
        <f t="shared" si="15"/>
        <v>3051074.4000000004</v>
      </c>
      <c r="S46" s="16">
        <f t="shared" si="1"/>
        <v>0</v>
      </c>
      <c r="T46" s="17">
        <f t="shared" si="2"/>
        <v>0</v>
      </c>
      <c r="U46" s="18">
        <f t="shared" si="3"/>
        <v>0</v>
      </c>
      <c r="V46" s="16">
        <f t="shared" si="4"/>
        <v>0</v>
      </c>
      <c r="W46" s="17">
        <f t="shared" si="5"/>
        <v>0</v>
      </c>
      <c r="X46" s="18">
        <f t="shared" si="6"/>
        <v>0</v>
      </c>
      <c r="Y46" s="82" t="str">
        <f t="shared" si="0"/>
        <v>Maintenance</v>
      </c>
      <c r="Z46" s="16">
        <v>0</v>
      </c>
      <c r="AA46" s="17">
        <f>Z46*0</f>
        <v>0</v>
      </c>
      <c r="AB46" s="18">
        <f>Z46*1</f>
        <v>0</v>
      </c>
      <c r="AC46" s="16">
        <f t="shared" si="16"/>
        <v>6381340</v>
      </c>
      <c r="AD46" s="17">
        <f t="shared" si="17"/>
        <v>3596625</v>
      </c>
      <c r="AE46" s="54">
        <f t="shared" si="18"/>
        <v>2784715</v>
      </c>
      <c r="AF46" s="16">
        <f t="shared" si="7"/>
        <v>0</v>
      </c>
      <c r="AG46" s="17">
        <f t="shared" si="8"/>
        <v>0</v>
      </c>
      <c r="AH46" s="18">
        <f t="shared" si="9"/>
        <v>0</v>
      </c>
      <c r="AI46" s="16">
        <f t="shared" si="10"/>
        <v>0</v>
      </c>
      <c r="AJ46" s="17">
        <f t="shared" si="11"/>
        <v>0</v>
      </c>
      <c r="AK46" s="17">
        <f t="shared" si="12"/>
        <v>0</v>
      </c>
    </row>
    <row r="47" spans="1:37" s="15" customFormat="1" ht="49.9" customHeight="1">
      <c r="A47" s="13"/>
      <c r="B47" s="22" t="s">
        <v>50</v>
      </c>
      <c r="C47" s="22" t="s">
        <v>148</v>
      </c>
      <c r="D47" s="9"/>
      <c r="E47" s="75" t="s">
        <v>66</v>
      </c>
      <c r="F47" s="9" t="s">
        <v>174</v>
      </c>
      <c r="G47" s="22" t="s">
        <v>175</v>
      </c>
      <c r="H47" s="22" t="s">
        <v>176</v>
      </c>
      <c r="I47" s="22" t="s">
        <v>112</v>
      </c>
      <c r="J47" s="22" t="s">
        <v>177</v>
      </c>
      <c r="K47" s="25">
        <v>43245</v>
      </c>
      <c r="L47" s="26" t="s">
        <v>178</v>
      </c>
      <c r="M47" s="16">
        <v>0</v>
      </c>
      <c r="N47" s="17">
        <v>0</v>
      </c>
      <c r="O47" s="18">
        <v>0</v>
      </c>
      <c r="P47" s="16">
        <f t="shared" si="13"/>
        <v>7432808</v>
      </c>
      <c r="Q47" s="17">
        <f t="shared" si="14"/>
        <v>4381733.5999999996</v>
      </c>
      <c r="R47" s="54">
        <f t="shared" si="15"/>
        <v>3051074.4000000004</v>
      </c>
      <c r="S47" s="16">
        <f t="shared" si="1"/>
        <v>0</v>
      </c>
      <c r="T47" s="17">
        <f t="shared" si="2"/>
        <v>0</v>
      </c>
      <c r="U47" s="18">
        <f t="shared" si="3"/>
        <v>0</v>
      </c>
      <c r="V47" s="16">
        <f t="shared" si="4"/>
        <v>0</v>
      </c>
      <c r="W47" s="17">
        <f t="shared" si="5"/>
        <v>0</v>
      </c>
      <c r="X47" s="18">
        <f t="shared" si="6"/>
        <v>0</v>
      </c>
      <c r="Y47" s="82" t="str">
        <f t="shared" si="0"/>
        <v>Maintenance</v>
      </c>
      <c r="Z47" s="16">
        <v>0</v>
      </c>
      <c r="AA47" s="17">
        <v>0</v>
      </c>
      <c r="AB47" s="18">
        <v>0</v>
      </c>
      <c r="AC47" s="16">
        <f t="shared" si="16"/>
        <v>6381340</v>
      </c>
      <c r="AD47" s="17">
        <f t="shared" si="17"/>
        <v>3596625</v>
      </c>
      <c r="AE47" s="54">
        <f t="shared" si="18"/>
        <v>2784715</v>
      </c>
      <c r="AF47" s="16">
        <f t="shared" si="7"/>
        <v>0</v>
      </c>
      <c r="AG47" s="17">
        <f t="shared" si="8"/>
        <v>0</v>
      </c>
      <c r="AH47" s="18">
        <f t="shared" si="9"/>
        <v>0</v>
      </c>
      <c r="AI47" s="16">
        <f t="shared" si="10"/>
        <v>0</v>
      </c>
      <c r="AJ47" s="17">
        <f t="shared" si="11"/>
        <v>0</v>
      </c>
      <c r="AK47" s="17">
        <f t="shared" si="12"/>
        <v>0</v>
      </c>
    </row>
    <row r="48" spans="1:37" s="15" customFormat="1" ht="49.9" customHeight="1">
      <c r="A48" s="13" t="s">
        <v>49</v>
      </c>
      <c r="B48" s="22" t="s">
        <v>50</v>
      </c>
      <c r="C48" s="22" t="s">
        <v>61</v>
      </c>
      <c r="D48" s="9"/>
      <c r="E48" s="75" t="s">
        <v>66</v>
      </c>
      <c r="F48" s="9" t="s">
        <v>179</v>
      </c>
      <c r="G48" s="22" t="s">
        <v>180</v>
      </c>
      <c r="H48" s="22" t="s">
        <v>181</v>
      </c>
      <c r="I48" s="22" t="s">
        <v>172</v>
      </c>
      <c r="J48" s="22">
        <v>133</v>
      </c>
      <c r="K48" s="22"/>
      <c r="L48" s="26" t="s">
        <v>119</v>
      </c>
      <c r="M48" s="16">
        <v>24186</v>
      </c>
      <c r="N48" s="17">
        <f>0.8*M48</f>
        <v>19348.8</v>
      </c>
      <c r="O48" s="18">
        <f>0.2*M48</f>
        <v>4837.2</v>
      </c>
      <c r="P48" s="16">
        <f t="shared" si="13"/>
        <v>7408622</v>
      </c>
      <c r="Q48" s="17">
        <f t="shared" si="14"/>
        <v>4362384.8</v>
      </c>
      <c r="R48" s="54">
        <f t="shared" si="15"/>
        <v>3046237.2</v>
      </c>
      <c r="S48" s="16">
        <f t="shared" si="1"/>
        <v>0</v>
      </c>
      <c r="T48" s="17">
        <f t="shared" si="2"/>
        <v>0</v>
      </c>
      <c r="U48" s="18">
        <f t="shared" si="3"/>
        <v>0</v>
      </c>
      <c r="V48" s="16">
        <f t="shared" si="4"/>
        <v>24186</v>
      </c>
      <c r="W48" s="17">
        <f t="shared" si="5"/>
        <v>19348.8</v>
      </c>
      <c r="X48" s="18">
        <f t="shared" si="6"/>
        <v>4837.2</v>
      </c>
      <c r="Y48" s="82" t="str">
        <f t="shared" si="0"/>
        <v>State Bridge</v>
      </c>
      <c r="Z48" s="16">
        <v>0</v>
      </c>
      <c r="AA48" s="17">
        <f>0.8*Z48</f>
        <v>0</v>
      </c>
      <c r="AB48" s="18">
        <f>0.2*Z48</f>
        <v>0</v>
      </c>
      <c r="AC48" s="16">
        <f t="shared" si="16"/>
        <v>6381340</v>
      </c>
      <c r="AD48" s="17">
        <f t="shared" si="17"/>
        <v>3596625</v>
      </c>
      <c r="AE48" s="54">
        <f t="shared" si="18"/>
        <v>2784715</v>
      </c>
      <c r="AF48" s="16">
        <f t="shared" si="7"/>
        <v>0</v>
      </c>
      <c r="AG48" s="17">
        <f t="shared" si="8"/>
        <v>0</v>
      </c>
      <c r="AH48" s="18">
        <f t="shared" si="9"/>
        <v>0</v>
      </c>
      <c r="AI48" s="16">
        <f t="shared" si="10"/>
        <v>0</v>
      </c>
      <c r="AJ48" s="17">
        <f t="shared" si="11"/>
        <v>0</v>
      </c>
      <c r="AK48" s="17">
        <f t="shared" si="12"/>
        <v>0</v>
      </c>
    </row>
    <row r="49" spans="1:37" s="15" customFormat="1" ht="49.9" customHeight="1">
      <c r="A49" s="13" t="s">
        <v>49</v>
      </c>
      <c r="B49" s="22" t="s">
        <v>50</v>
      </c>
      <c r="C49" s="22" t="s">
        <v>61</v>
      </c>
      <c r="D49" s="9"/>
      <c r="E49" s="50" t="s">
        <v>52</v>
      </c>
      <c r="F49" s="9" t="s">
        <v>182</v>
      </c>
      <c r="G49" s="22" t="s">
        <v>183</v>
      </c>
      <c r="H49" s="22" t="s">
        <v>184</v>
      </c>
      <c r="I49" s="22" t="s">
        <v>185</v>
      </c>
      <c r="J49" s="22">
        <v>256</v>
      </c>
      <c r="K49" s="22"/>
      <c r="L49" s="26" t="s">
        <v>119</v>
      </c>
      <c r="M49" s="16">
        <v>12436</v>
      </c>
      <c r="N49" s="17">
        <f>0.8*M49</f>
        <v>9948.8000000000011</v>
      </c>
      <c r="O49" s="18">
        <f>0.2*M49</f>
        <v>2487.2000000000003</v>
      </c>
      <c r="P49" s="16">
        <f t="shared" si="13"/>
        <v>7396186</v>
      </c>
      <c r="Q49" s="17">
        <f t="shared" si="14"/>
        <v>4352436</v>
      </c>
      <c r="R49" s="54">
        <f t="shared" si="15"/>
        <v>3043750</v>
      </c>
      <c r="S49" s="16">
        <f t="shared" si="1"/>
        <v>0</v>
      </c>
      <c r="T49" s="17">
        <f t="shared" si="2"/>
        <v>0</v>
      </c>
      <c r="U49" s="18">
        <f t="shared" si="3"/>
        <v>0</v>
      </c>
      <c r="V49" s="16">
        <f t="shared" si="4"/>
        <v>12436</v>
      </c>
      <c r="W49" s="17">
        <f t="shared" si="5"/>
        <v>9948.8000000000011</v>
      </c>
      <c r="X49" s="18">
        <f t="shared" si="6"/>
        <v>2487.2000000000003</v>
      </c>
      <c r="Y49" s="82" t="str">
        <f t="shared" si="0"/>
        <v>State Bridge</v>
      </c>
      <c r="Z49" s="16">
        <v>500000</v>
      </c>
      <c r="AA49" s="17">
        <f>0.8*Z49</f>
        <v>400000</v>
      </c>
      <c r="AB49" s="18">
        <f>0.2*Z49</f>
        <v>100000</v>
      </c>
      <c r="AC49" s="16">
        <f t="shared" si="16"/>
        <v>5881340</v>
      </c>
      <c r="AD49" s="17">
        <f t="shared" si="17"/>
        <v>3196625</v>
      </c>
      <c r="AE49" s="54">
        <f t="shared" si="18"/>
        <v>2684715</v>
      </c>
      <c r="AF49" s="16">
        <f t="shared" si="7"/>
        <v>0</v>
      </c>
      <c r="AG49" s="17">
        <f t="shared" si="8"/>
        <v>0</v>
      </c>
      <c r="AH49" s="18">
        <f t="shared" si="9"/>
        <v>0</v>
      </c>
      <c r="AI49" s="16">
        <f t="shared" si="10"/>
        <v>500000</v>
      </c>
      <c r="AJ49" s="17">
        <f t="shared" si="11"/>
        <v>400000</v>
      </c>
      <c r="AK49" s="17">
        <f t="shared" si="12"/>
        <v>100000</v>
      </c>
    </row>
    <row r="50" spans="1:37" s="15" customFormat="1" ht="49.9" customHeight="1">
      <c r="A50" s="13" t="s">
        <v>49</v>
      </c>
      <c r="B50" s="22" t="s">
        <v>50</v>
      </c>
      <c r="C50" s="22" t="s">
        <v>61</v>
      </c>
      <c r="D50" s="9"/>
      <c r="E50" s="50" t="s">
        <v>52</v>
      </c>
      <c r="F50" s="9" t="s">
        <v>72</v>
      </c>
      <c r="G50" s="22" t="s">
        <v>186</v>
      </c>
      <c r="H50" s="22" t="s">
        <v>187</v>
      </c>
      <c r="I50" s="22" t="s">
        <v>188</v>
      </c>
      <c r="J50" s="22">
        <v>44</v>
      </c>
      <c r="K50" s="22"/>
      <c r="L50" s="26" t="s">
        <v>58</v>
      </c>
      <c r="M50" s="16">
        <v>5000</v>
      </c>
      <c r="N50" s="17">
        <f>0.8*M50</f>
        <v>4000</v>
      </c>
      <c r="O50" s="18">
        <f>0.2*M50</f>
        <v>1000</v>
      </c>
      <c r="P50" s="16">
        <f t="shared" si="13"/>
        <v>7391186</v>
      </c>
      <c r="Q50" s="17">
        <f t="shared" si="14"/>
        <v>4348436</v>
      </c>
      <c r="R50" s="54">
        <f t="shared" si="15"/>
        <v>3042750</v>
      </c>
      <c r="S50" s="16">
        <f t="shared" si="1"/>
        <v>0</v>
      </c>
      <c r="T50" s="17">
        <f t="shared" si="2"/>
        <v>0</v>
      </c>
      <c r="U50" s="18">
        <f t="shared" si="3"/>
        <v>0</v>
      </c>
      <c r="V50" s="16">
        <f t="shared" si="4"/>
        <v>5000</v>
      </c>
      <c r="W50" s="17">
        <f t="shared" si="5"/>
        <v>4000</v>
      </c>
      <c r="X50" s="18">
        <f t="shared" si="6"/>
        <v>1000</v>
      </c>
      <c r="Y50" s="82" t="str">
        <f t="shared" si="0"/>
        <v>State Bridge</v>
      </c>
      <c r="Z50" s="16">
        <v>125000</v>
      </c>
      <c r="AA50" s="17">
        <f>0.8*Z50</f>
        <v>100000</v>
      </c>
      <c r="AB50" s="18">
        <f>0.2*Z50</f>
        <v>25000</v>
      </c>
      <c r="AC50" s="16">
        <f t="shared" si="16"/>
        <v>5756340</v>
      </c>
      <c r="AD50" s="17">
        <f t="shared" si="17"/>
        <v>3096625</v>
      </c>
      <c r="AE50" s="54">
        <f t="shared" si="18"/>
        <v>2659715</v>
      </c>
      <c r="AF50" s="16">
        <f t="shared" si="7"/>
        <v>0</v>
      </c>
      <c r="AG50" s="17">
        <f t="shared" si="8"/>
        <v>0</v>
      </c>
      <c r="AH50" s="18">
        <f t="shared" si="9"/>
        <v>0</v>
      </c>
      <c r="AI50" s="16">
        <f t="shared" si="10"/>
        <v>125000</v>
      </c>
      <c r="AJ50" s="17">
        <f t="shared" si="11"/>
        <v>100000</v>
      </c>
      <c r="AK50" s="17">
        <f t="shared" si="12"/>
        <v>25000</v>
      </c>
    </row>
    <row r="51" spans="1:37" s="15" customFormat="1" ht="49.9" customHeight="1">
      <c r="A51" s="13" t="s">
        <v>59</v>
      </c>
      <c r="B51" s="22" t="s">
        <v>60</v>
      </c>
      <c r="C51" s="22" t="s">
        <v>51</v>
      </c>
      <c r="D51" s="9" t="s">
        <v>37</v>
      </c>
      <c r="E51" s="9"/>
      <c r="F51" s="9" t="s">
        <v>189</v>
      </c>
      <c r="G51" s="22" t="s">
        <v>190</v>
      </c>
      <c r="H51" s="22"/>
      <c r="I51" s="22" t="s">
        <v>56</v>
      </c>
      <c r="J51" s="22" t="s">
        <v>191</v>
      </c>
      <c r="K51" s="25">
        <v>43245</v>
      </c>
      <c r="L51" s="26" t="s">
        <v>192</v>
      </c>
      <c r="M51" s="16">
        <f t="shared" ref="M51" si="20">SUM(N51:O51)</f>
        <v>0</v>
      </c>
      <c r="N51" s="17">
        <v>0</v>
      </c>
      <c r="O51" s="18">
        <v>0</v>
      </c>
      <c r="P51" s="16">
        <f t="shared" si="13"/>
        <v>7391186</v>
      </c>
      <c r="Q51" s="17">
        <f t="shared" si="14"/>
        <v>4348436</v>
      </c>
      <c r="R51" s="54">
        <f t="shared" si="15"/>
        <v>3042750</v>
      </c>
      <c r="S51" s="16">
        <f t="shared" si="1"/>
        <v>0</v>
      </c>
      <c r="T51" s="17">
        <f t="shared" si="2"/>
        <v>0</v>
      </c>
      <c r="U51" s="18">
        <f t="shared" si="3"/>
        <v>0</v>
      </c>
      <c r="V51" s="16">
        <f t="shared" si="4"/>
        <v>0</v>
      </c>
      <c r="W51" s="17">
        <f t="shared" si="5"/>
        <v>0</v>
      </c>
      <c r="X51" s="18">
        <f t="shared" si="6"/>
        <v>0</v>
      </c>
      <c r="Y51" s="82" t="str">
        <f t="shared" si="0"/>
        <v>Interstate Bridge</v>
      </c>
      <c r="Z51" s="16">
        <v>0</v>
      </c>
      <c r="AA51" s="17">
        <v>0</v>
      </c>
      <c r="AB51" s="18">
        <v>0</v>
      </c>
      <c r="AC51" s="16">
        <f t="shared" si="16"/>
        <v>5756340</v>
      </c>
      <c r="AD51" s="17">
        <f t="shared" si="17"/>
        <v>3096625</v>
      </c>
      <c r="AE51" s="54">
        <f t="shared" si="18"/>
        <v>2659715</v>
      </c>
      <c r="AF51" s="16">
        <f t="shared" si="7"/>
        <v>0</v>
      </c>
      <c r="AG51" s="17">
        <f t="shared" si="8"/>
        <v>0</v>
      </c>
      <c r="AH51" s="18">
        <f t="shared" si="9"/>
        <v>0</v>
      </c>
      <c r="AI51" s="16">
        <f t="shared" si="10"/>
        <v>0</v>
      </c>
      <c r="AJ51" s="17">
        <f t="shared" si="11"/>
        <v>0</v>
      </c>
      <c r="AK51" s="17">
        <f t="shared" si="12"/>
        <v>0</v>
      </c>
    </row>
    <row r="52" spans="1:37" s="15" customFormat="1" ht="49.9" customHeight="1">
      <c r="A52" s="13"/>
      <c r="B52" s="22" t="s">
        <v>155</v>
      </c>
      <c r="C52" s="22" t="s">
        <v>148</v>
      </c>
      <c r="D52" s="9"/>
      <c r="E52" s="75" t="s">
        <v>66</v>
      </c>
      <c r="F52" s="9" t="s">
        <v>193</v>
      </c>
      <c r="G52" s="22" t="s">
        <v>190</v>
      </c>
      <c r="H52" s="22" t="s">
        <v>194</v>
      </c>
      <c r="I52" s="22" t="s">
        <v>159</v>
      </c>
      <c r="J52" s="22" t="s">
        <v>195</v>
      </c>
      <c r="K52" s="22"/>
      <c r="L52" s="26" t="s">
        <v>196</v>
      </c>
      <c r="M52" s="16">
        <v>0</v>
      </c>
      <c r="N52" s="17">
        <v>0</v>
      </c>
      <c r="O52" s="18">
        <v>0</v>
      </c>
      <c r="P52" s="16">
        <f t="shared" si="13"/>
        <v>7391186</v>
      </c>
      <c r="Q52" s="17">
        <f t="shared" si="14"/>
        <v>4348436</v>
      </c>
      <c r="R52" s="54">
        <f t="shared" si="15"/>
        <v>3042750</v>
      </c>
      <c r="S52" s="16">
        <f t="shared" si="1"/>
        <v>0</v>
      </c>
      <c r="T52" s="17">
        <f t="shared" si="2"/>
        <v>0</v>
      </c>
      <c r="U52" s="18">
        <f t="shared" si="3"/>
        <v>0</v>
      </c>
      <c r="V52" s="16">
        <f t="shared" si="4"/>
        <v>0</v>
      </c>
      <c r="W52" s="17">
        <f t="shared" si="5"/>
        <v>0</v>
      </c>
      <c r="X52" s="18">
        <f t="shared" si="6"/>
        <v>0</v>
      </c>
      <c r="Y52" s="82" t="str">
        <f t="shared" si="0"/>
        <v>Maintenance</v>
      </c>
      <c r="Z52" s="16">
        <v>0</v>
      </c>
      <c r="AA52" s="17">
        <v>0</v>
      </c>
      <c r="AB52" s="18">
        <v>0</v>
      </c>
      <c r="AC52" s="16">
        <f t="shared" si="16"/>
        <v>5756340</v>
      </c>
      <c r="AD52" s="17">
        <f t="shared" si="17"/>
        <v>3096625</v>
      </c>
      <c r="AE52" s="54">
        <f t="shared" si="18"/>
        <v>2659715</v>
      </c>
      <c r="AF52" s="16">
        <f t="shared" si="7"/>
        <v>0</v>
      </c>
      <c r="AG52" s="17">
        <f t="shared" si="8"/>
        <v>0</v>
      </c>
      <c r="AH52" s="18">
        <f t="shared" si="9"/>
        <v>0</v>
      </c>
      <c r="AI52" s="16">
        <f t="shared" si="10"/>
        <v>0</v>
      </c>
      <c r="AJ52" s="17">
        <f t="shared" si="11"/>
        <v>0</v>
      </c>
      <c r="AK52" s="17">
        <f t="shared" si="12"/>
        <v>0</v>
      </c>
    </row>
    <row r="53" spans="1:37" s="15" customFormat="1" ht="49.9" customHeight="1">
      <c r="A53" s="13" t="s">
        <v>49</v>
      </c>
      <c r="B53" s="22" t="s">
        <v>50</v>
      </c>
      <c r="C53" s="22" t="s">
        <v>61</v>
      </c>
      <c r="D53" s="9"/>
      <c r="E53" s="50" t="s">
        <v>52</v>
      </c>
      <c r="F53" s="9" t="s">
        <v>72</v>
      </c>
      <c r="G53" s="22" t="s">
        <v>197</v>
      </c>
      <c r="H53" s="22" t="s">
        <v>198</v>
      </c>
      <c r="I53" s="22" t="s">
        <v>199</v>
      </c>
      <c r="J53" s="22">
        <v>37</v>
      </c>
      <c r="K53" s="22"/>
      <c r="L53" s="26" t="s">
        <v>58</v>
      </c>
      <c r="M53" s="16">
        <v>5000</v>
      </c>
      <c r="N53" s="17">
        <f>0.8*M53</f>
        <v>4000</v>
      </c>
      <c r="O53" s="18">
        <f>0.2*M53</f>
        <v>1000</v>
      </c>
      <c r="P53" s="16">
        <f t="shared" si="13"/>
        <v>7386186</v>
      </c>
      <c r="Q53" s="17">
        <f t="shared" si="14"/>
        <v>4344436</v>
      </c>
      <c r="R53" s="54">
        <f t="shared" si="15"/>
        <v>3041750</v>
      </c>
      <c r="S53" s="16">
        <f t="shared" si="1"/>
        <v>0</v>
      </c>
      <c r="T53" s="17">
        <f t="shared" si="2"/>
        <v>0</v>
      </c>
      <c r="U53" s="18">
        <f t="shared" si="3"/>
        <v>0</v>
      </c>
      <c r="V53" s="16">
        <f t="shared" si="4"/>
        <v>5000</v>
      </c>
      <c r="W53" s="17">
        <f t="shared" si="5"/>
        <v>4000</v>
      </c>
      <c r="X53" s="18">
        <f t="shared" si="6"/>
        <v>1000</v>
      </c>
      <c r="Y53" s="82" t="str">
        <f t="shared" si="0"/>
        <v>State Bridge</v>
      </c>
      <c r="Z53" s="16">
        <v>75000</v>
      </c>
      <c r="AA53" s="17">
        <f>0.8*Z53</f>
        <v>60000</v>
      </c>
      <c r="AB53" s="18">
        <f>0.2*Z53</f>
        <v>15000</v>
      </c>
      <c r="AC53" s="16">
        <f t="shared" si="16"/>
        <v>5681340</v>
      </c>
      <c r="AD53" s="17">
        <f t="shared" si="17"/>
        <v>3036625</v>
      </c>
      <c r="AE53" s="54">
        <f t="shared" si="18"/>
        <v>2644715</v>
      </c>
      <c r="AF53" s="16">
        <f t="shared" si="7"/>
        <v>0</v>
      </c>
      <c r="AG53" s="17">
        <f t="shared" si="8"/>
        <v>0</v>
      </c>
      <c r="AH53" s="18">
        <f t="shared" si="9"/>
        <v>0</v>
      </c>
      <c r="AI53" s="16">
        <f t="shared" si="10"/>
        <v>75000</v>
      </c>
      <c r="AJ53" s="17">
        <f t="shared" si="11"/>
        <v>60000</v>
      </c>
      <c r="AK53" s="17">
        <f t="shared" si="12"/>
        <v>15000</v>
      </c>
    </row>
    <row r="54" spans="1:37" s="15" customFormat="1" ht="49.9" customHeight="1">
      <c r="A54" s="13" t="s">
        <v>49</v>
      </c>
      <c r="B54" s="22" t="s">
        <v>50</v>
      </c>
      <c r="C54" s="22" t="s">
        <v>61</v>
      </c>
      <c r="D54" s="9"/>
      <c r="E54" s="75" t="s">
        <v>66</v>
      </c>
      <c r="F54" s="9"/>
      <c r="G54" s="22" t="s">
        <v>200</v>
      </c>
      <c r="H54" s="22" t="s">
        <v>201</v>
      </c>
      <c r="I54" s="22" t="s">
        <v>202</v>
      </c>
      <c r="J54" s="22">
        <v>24</v>
      </c>
      <c r="K54" s="22"/>
      <c r="L54" s="26" t="s">
        <v>58</v>
      </c>
      <c r="M54" s="16">
        <v>153661</v>
      </c>
      <c r="N54" s="17">
        <f>0.8*M54</f>
        <v>122928.8</v>
      </c>
      <c r="O54" s="18">
        <f>0.2*M54</f>
        <v>30732.2</v>
      </c>
      <c r="P54" s="16">
        <f t="shared" si="13"/>
        <v>7232525</v>
      </c>
      <c r="Q54" s="17">
        <f t="shared" si="14"/>
        <v>4221507.2</v>
      </c>
      <c r="R54" s="54">
        <f t="shared" si="15"/>
        <v>3011017.8</v>
      </c>
      <c r="S54" s="16">
        <f t="shared" si="1"/>
        <v>0</v>
      </c>
      <c r="T54" s="17">
        <f t="shared" si="2"/>
        <v>0</v>
      </c>
      <c r="U54" s="18">
        <f t="shared" si="3"/>
        <v>0</v>
      </c>
      <c r="V54" s="16">
        <f t="shared" si="4"/>
        <v>153661</v>
      </c>
      <c r="W54" s="17">
        <f t="shared" si="5"/>
        <v>122928.8</v>
      </c>
      <c r="X54" s="18">
        <f t="shared" si="6"/>
        <v>30732.2</v>
      </c>
      <c r="Y54" s="82" t="str">
        <f t="shared" si="0"/>
        <v>State Bridge</v>
      </c>
      <c r="Z54" s="16">
        <v>0</v>
      </c>
      <c r="AA54" s="17">
        <f>0.8*Z54</f>
        <v>0</v>
      </c>
      <c r="AB54" s="18">
        <f>0.2*Z54</f>
        <v>0</v>
      </c>
      <c r="AC54" s="16">
        <f t="shared" si="16"/>
        <v>5681340</v>
      </c>
      <c r="AD54" s="17">
        <f t="shared" si="17"/>
        <v>3036625</v>
      </c>
      <c r="AE54" s="54">
        <f t="shared" si="18"/>
        <v>2644715</v>
      </c>
      <c r="AF54" s="16">
        <f t="shared" si="7"/>
        <v>0</v>
      </c>
      <c r="AG54" s="17">
        <f t="shared" si="8"/>
        <v>0</v>
      </c>
      <c r="AH54" s="18">
        <f t="shared" si="9"/>
        <v>0</v>
      </c>
      <c r="AI54" s="16">
        <f t="shared" si="10"/>
        <v>0</v>
      </c>
      <c r="AJ54" s="17">
        <f t="shared" si="11"/>
        <v>0</v>
      </c>
      <c r="AK54" s="17">
        <f t="shared" si="12"/>
        <v>0</v>
      </c>
    </row>
    <row r="55" spans="1:37" s="15" customFormat="1" ht="49.9" customHeight="1">
      <c r="A55" s="13" t="s">
        <v>49</v>
      </c>
      <c r="B55" s="22" t="s">
        <v>50</v>
      </c>
      <c r="C55" s="22" t="s">
        <v>61</v>
      </c>
      <c r="D55" s="9"/>
      <c r="E55" s="69" t="s">
        <v>52</v>
      </c>
      <c r="F55" s="9" t="s">
        <v>72</v>
      </c>
      <c r="G55" s="22" t="s">
        <v>203</v>
      </c>
      <c r="H55" s="22" t="s">
        <v>204</v>
      </c>
      <c r="I55" s="22" t="s">
        <v>205</v>
      </c>
      <c r="J55" s="22">
        <v>41</v>
      </c>
      <c r="K55" s="22"/>
      <c r="L55" s="26" t="s">
        <v>58</v>
      </c>
      <c r="M55" s="16">
        <v>4846</v>
      </c>
      <c r="N55" s="17">
        <f>0.8*M55</f>
        <v>3876.8</v>
      </c>
      <c r="O55" s="18">
        <f>0.2*M55</f>
        <v>969.2</v>
      </c>
      <c r="P55" s="16">
        <f t="shared" si="13"/>
        <v>7227679</v>
      </c>
      <c r="Q55" s="17">
        <f t="shared" si="14"/>
        <v>4217630.4000000004</v>
      </c>
      <c r="R55" s="54">
        <f t="shared" si="15"/>
        <v>3010048.5999999996</v>
      </c>
      <c r="S55" s="16">
        <f t="shared" si="1"/>
        <v>0</v>
      </c>
      <c r="T55" s="17">
        <f t="shared" si="2"/>
        <v>0</v>
      </c>
      <c r="U55" s="18">
        <f t="shared" si="3"/>
        <v>0</v>
      </c>
      <c r="V55" s="16">
        <f t="shared" si="4"/>
        <v>4846</v>
      </c>
      <c r="W55" s="17">
        <f t="shared" si="5"/>
        <v>3876.8</v>
      </c>
      <c r="X55" s="18">
        <f t="shared" si="6"/>
        <v>969.2</v>
      </c>
      <c r="Y55" s="82" t="str">
        <f t="shared" si="0"/>
        <v>State Bridge</v>
      </c>
      <c r="Z55" s="16">
        <v>100000</v>
      </c>
      <c r="AA55" s="17">
        <f>0.8*Z55</f>
        <v>80000</v>
      </c>
      <c r="AB55" s="18">
        <f>0.2*Z55</f>
        <v>20000</v>
      </c>
      <c r="AC55" s="16">
        <f t="shared" si="16"/>
        <v>5581340</v>
      </c>
      <c r="AD55" s="17">
        <f t="shared" si="17"/>
        <v>2956625</v>
      </c>
      <c r="AE55" s="54">
        <f t="shared" si="18"/>
        <v>2624715</v>
      </c>
      <c r="AF55" s="16">
        <f t="shared" si="7"/>
        <v>0</v>
      </c>
      <c r="AG55" s="17">
        <f t="shared" si="8"/>
        <v>0</v>
      </c>
      <c r="AH55" s="18">
        <f t="shared" si="9"/>
        <v>0</v>
      </c>
      <c r="AI55" s="16">
        <f t="shared" si="10"/>
        <v>100000</v>
      </c>
      <c r="AJ55" s="17">
        <f t="shared" si="11"/>
        <v>80000</v>
      </c>
      <c r="AK55" s="17">
        <f t="shared" si="12"/>
        <v>20000</v>
      </c>
    </row>
    <row r="56" spans="1:37" s="15" customFormat="1" ht="49.9" customHeight="1">
      <c r="A56" s="13" t="s">
        <v>49</v>
      </c>
      <c r="B56" s="22" t="s">
        <v>50</v>
      </c>
      <c r="C56" s="22" t="s">
        <v>61</v>
      </c>
      <c r="D56" s="9"/>
      <c r="E56" s="75" t="s">
        <v>66</v>
      </c>
      <c r="F56" s="9" t="s">
        <v>206</v>
      </c>
      <c r="G56" s="22" t="s">
        <v>207</v>
      </c>
      <c r="H56" s="22" t="s">
        <v>208</v>
      </c>
      <c r="I56" s="22" t="s">
        <v>209</v>
      </c>
      <c r="J56" s="22">
        <v>27</v>
      </c>
      <c r="K56" s="25" t="s">
        <v>210</v>
      </c>
      <c r="L56" s="26" t="s">
        <v>93</v>
      </c>
      <c r="M56" s="16">
        <v>0</v>
      </c>
      <c r="N56" s="17">
        <v>0</v>
      </c>
      <c r="O56" s="18">
        <v>0</v>
      </c>
      <c r="P56" s="16">
        <f t="shared" si="13"/>
        <v>7227679</v>
      </c>
      <c r="Q56" s="17">
        <f t="shared" si="14"/>
        <v>4217630.4000000004</v>
      </c>
      <c r="R56" s="54">
        <f t="shared" si="15"/>
        <v>3010048.5999999996</v>
      </c>
      <c r="S56" s="16">
        <f t="shared" si="1"/>
        <v>0</v>
      </c>
      <c r="T56" s="17">
        <f t="shared" si="2"/>
        <v>0</v>
      </c>
      <c r="U56" s="18">
        <f t="shared" si="3"/>
        <v>0</v>
      </c>
      <c r="V56" s="16">
        <f t="shared" si="4"/>
        <v>0</v>
      </c>
      <c r="W56" s="17">
        <f t="shared" si="5"/>
        <v>0</v>
      </c>
      <c r="X56" s="18">
        <f t="shared" si="6"/>
        <v>0</v>
      </c>
      <c r="Y56" s="82" t="str">
        <f t="shared" si="0"/>
        <v>State Bridge</v>
      </c>
      <c r="Z56" s="16">
        <v>0</v>
      </c>
      <c r="AA56" s="17">
        <v>0</v>
      </c>
      <c r="AB56" s="18">
        <v>0</v>
      </c>
      <c r="AC56" s="16">
        <f t="shared" si="16"/>
        <v>5581340</v>
      </c>
      <c r="AD56" s="17">
        <f t="shared" si="17"/>
        <v>2956625</v>
      </c>
      <c r="AE56" s="54">
        <f t="shared" si="18"/>
        <v>2624715</v>
      </c>
      <c r="AF56" s="16">
        <f t="shared" si="7"/>
        <v>0</v>
      </c>
      <c r="AG56" s="17">
        <f t="shared" si="8"/>
        <v>0</v>
      </c>
      <c r="AH56" s="18">
        <f t="shared" si="9"/>
        <v>0</v>
      </c>
      <c r="AI56" s="16">
        <f t="shared" si="10"/>
        <v>0</v>
      </c>
      <c r="AJ56" s="17">
        <f t="shared" si="11"/>
        <v>0</v>
      </c>
      <c r="AK56" s="17">
        <f t="shared" si="12"/>
        <v>0</v>
      </c>
    </row>
    <row r="57" spans="1:37" s="15" customFormat="1" ht="49.9" customHeight="1">
      <c r="A57" s="13" t="s">
        <v>49</v>
      </c>
      <c r="B57" s="22" t="s">
        <v>50</v>
      </c>
      <c r="C57" s="22" t="s">
        <v>61</v>
      </c>
      <c r="D57" s="9"/>
      <c r="E57" s="78" t="s">
        <v>52</v>
      </c>
      <c r="F57" s="9" t="s">
        <v>211</v>
      </c>
      <c r="G57" s="163" t="s">
        <v>212</v>
      </c>
      <c r="H57" s="22" t="s">
        <v>213</v>
      </c>
      <c r="I57" s="22" t="s">
        <v>214</v>
      </c>
      <c r="J57" s="22">
        <v>4</v>
      </c>
      <c r="K57" s="25"/>
      <c r="L57" s="26" t="s">
        <v>58</v>
      </c>
      <c r="M57" s="162">
        <v>155000</v>
      </c>
      <c r="N57" s="17">
        <f>0.8*M57</f>
        <v>124000</v>
      </c>
      <c r="O57" s="18">
        <f>0.2*M57</f>
        <v>31000</v>
      </c>
      <c r="P57" s="16">
        <f t="shared" si="13"/>
        <v>7072679</v>
      </c>
      <c r="Q57" s="17">
        <f t="shared" si="14"/>
        <v>4093630.4000000004</v>
      </c>
      <c r="R57" s="54">
        <f t="shared" si="15"/>
        <v>2979048.5999999996</v>
      </c>
      <c r="S57" s="16">
        <f t="shared" si="1"/>
        <v>0</v>
      </c>
      <c r="T57" s="17">
        <f t="shared" si="2"/>
        <v>0</v>
      </c>
      <c r="U57" s="18">
        <f t="shared" si="3"/>
        <v>0</v>
      </c>
      <c r="V57" s="16">
        <f t="shared" si="4"/>
        <v>155000</v>
      </c>
      <c r="W57" s="17">
        <f t="shared" si="5"/>
        <v>124000</v>
      </c>
      <c r="X57" s="18">
        <f t="shared" si="6"/>
        <v>31000</v>
      </c>
      <c r="Y57" s="82" t="str">
        <f t="shared" si="0"/>
        <v>State Bridge</v>
      </c>
      <c r="Z57" s="162">
        <v>0</v>
      </c>
      <c r="AA57" s="17">
        <f>0.8*Z57</f>
        <v>0</v>
      </c>
      <c r="AB57" s="18">
        <f>0.2*Z57</f>
        <v>0</v>
      </c>
      <c r="AC57" s="16">
        <f t="shared" si="16"/>
        <v>5581340</v>
      </c>
      <c r="AD57" s="17">
        <f t="shared" si="17"/>
        <v>2956625</v>
      </c>
      <c r="AE57" s="54">
        <f t="shared" si="18"/>
        <v>2624715</v>
      </c>
      <c r="AF57" s="16">
        <f t="shared" si="7"/>
        <v>0</v>
      </c>
      <c r="AG57" s="17">
        <f t="shared" si="8"/>
        <v>0</v>
      </c>
      <c r="AH57" s="18">
        <f t="shared" si="9"/>
        <v>0</v>
      </c>
      <c r="AI57" s="16">
        <f t="shared" si="10"/>
        <v>0</v>
      </c>
      <c r="AJ57" s="17">
        <f t="shared" si="11"/>
        <v>0</v>
      </c>
      <c r="AK57" s="17">
        <f t="shared" si="12"/>
        <v>0</v>
      </c>
    </row>
    <row r="58" spans="1:37" s="15" customFormat="1" ht="49.9" customHeight="1">
      <c r="A58" s="13" t="s">
        <v>49</v>
      </c>
      <c r="B58" s="22" t="s">
        <v>50</v>
      </c>
      <c r="C58" s="22" t="s">
        <v>51</v>
      </c>
      <c r="D58" s="9" t="s">
        <v>168</v>
      </c>
      <c r="E58" s="75" t="s">
        <v>66</v>
      </c>
      <c r="F58" s="9" t="s">
        <v>215</v>
      </c>
      <c r="G58" s="22" t="s">
        <v>216</v>
      </c>
      <c r="H58" s="22" t="s">
        <v>217</v>
      </c>
      <c r="I58" s="22" t="s">
        <v>112</v>
      </c>
      <c r="J58" s="22" t="s">
        <v>218</v>
      </c>
      <c r="K58" s="22"/>
      <c r="L58" s="26" t="s">
        <v>219</v>
      </c>
      <c r="M58" s="16">
        <v>143155</v>
      </c>
      <c r="N58" s="17">
        <f>0.9*M58</f>
        <v>128839.5</v>
      </c>
      <c r="O58" s="18">
        <f>0.1*M58</f>
        <v>14315.5</v>
      </c>
      <c r="P58" s="16">
        <f t="shared" si="13"/>
        <v>6929524</v>
      </c>
      <c r="Q58" s="17">
        <f t="shared" si="14"/>
        <v>3964790.9000000004</v>
      </c>
      <c r="R58" s="54">
        <f t="shared" si="15"/>
        <v>2964733.0999999996</v>
      </c>
      <c r="S58" s="16">
        <f t="shared" si="1"/>
        <v>0</v>
      </c>
      <c r="T58" s="17">
        <f t="shared" si="2"/>
        <v>0</v>
      </c>
      <c r="U58" s="18">
        <f t="shared" si="3"/>
        <v>0</v>
      </c>
      <c r="V58" s="16">
        <f t="shared" si="4"/>
        <v>143155</v>
      </c>
      <c r="W58" s="17">
        <f t="shared" si="5"/>
        <v>128839.5</v>
      </c>
      <c r="X58" s="18">
        <f t="shared" si="6"/>
        <v>14315.5</v>
      </c>
      <c r="Y58" s="82" t="str">
        <f t="shared" si="0"/>
        <v>Interstate Bridge</v>
      </c>
      <c r="Z58" s="16">
        <v>0</v>
      </c>
      <c r="AA58" s="17">
        <f>0.9*Z58</f>
        <v>0</v>
      </c>
      <c r="AB58" s="18">
        <f>0.1*Z58</f>
        <v>0</v>
      </c>
      <c r="AC58" s="16">
        <f t="shared" si="16"/>
        <v>5581340</v>
      </c>
      <c r="AD58" s="17">
        <f t="shared" si="17"/>
        <v>2956625</v>
      </c>
      <c r="AE58" s="54">
        <f t="shared" si="18"/>
        <v>2624715</v>
      </c>
      <c r="AF58" s="16">
        <f t="shared" si="7"/>
        <v>0</v>
      </c>
      <c r="AG58" s="17">
        <f t="shared" si="8"/>
        <v>0</v>
      </c>
      <c r="AH58" s="18">
        <f t="shared" si="9"/>
        <v>0</v>
      </c>
      <c r="AI58" s="16">
        <f t="shared" si="10"/>
        <v>0</v>
      </c>
      <c r="AJ58" s="17">
        <f t="shared" si="11"/>
        <v>0</v>
      </c>
      <c r="AK58" s="17">
        <f t="shared" si="12"/>
        <v>0</v>
      </c>
    </row>
    <row r="59" spans="1:37" s="15" customFormat="1" ht="49.9" customHeight="1">
      <c r="A59" s="13" t="s">
        <v>49</v>
      </c>
      <c r="B59" s="22" t="s">
        <v>155</v>
      </c>
      <c r="C59" s="22" t="s">
        <v>148</v>
      </c>
      <c r="D59" s="9" t="s">
        <v>220</v>
      </c>
      <c r="E59" s="75" t="s">
        <v>66</v>
      </c>
      <c r="F59" s="9" t="s">
        <v>221</v>
      </c>
      <c r="G59" s="22" t="s">
        <v>216</v>
      </c>
      <c r="H59" s="22" t="s">
        <v>222</v>
      </c>
      <c r="I59" s="22" t="s">
        <v>223</v>
      </c>
      <c r="J59" s="22" t="s">
        <v>224</v>
      </c>
      <c r="K59" s="22"/>
      <c r="L59" s="26" t="s">
        <v>225</v>
      </c>
      <c r="M59" s="16">
        <v>0</v>
      </c>
      <c r="N59" s="17">
        <v>0</v>
      </c>
      <c r="O59" s="18">
        <v>0</v>
      </c>
      <c r="P59" s="16">
        <f t="shared" si="13"/>
        <v>6929524</v>
      </c>
      <c r="Q59" s="17">
        <f t="shared" si="14"/>
        <v>3964790.9000000004</v>
      </c>
      <c r="R59" s="54">
        <f t="shared" si="15"/>
        <v>2964733.0999999996</v>
      </c>
      <c r="S59" s="16">
        <f t="shared" si="1"/>
        <v>0</v>
      </c>
      <c r="T59" s="17">
        <f t="shared" si="2"/>
        <v>0</v>
      </c>
      <c r="U59" s="18">
        <f t="shared" si="3"/>
        <v>0</v>
      </c>
      <c r="V59" s="16">
        <f t="shared" si="4"/>
        <v>0</v>
      </c>
      <c r="W59" s="17">
        <f t="shared" si="5"/>
        <v>0</v>
      </c>
      <c r="X59" s="18">
        <f t="shared" si="6"/>
        <v>0</v>
      </c>
      <c r="Y59" s="82" t="str">
        <f t="shared" si="0"/>
        <v>Maintenance</v>
      </c>
      <c r="Z59" s="16">
        <v>0</v>
      </c>
      <c r="AA59" s="17">
        <v>0</v>
      </c>
      <c r="AB59" s="18">
        <v>0</v>
      </c>
      <c r="AC59" s="16">
        <f t="shared" si="16"/>
        <v>5581340</v>
      </c>
      <c r="AD59" s="17">
        <f t="shared" si="17"/>
        <v>2956625</v>
      </c>
      <c r="AE59" s="54">
        <f t="shared" si="18"/>
        <v>2624715</v>
      </c>
      <c r="AF59" s="16">
        <f t="shared" si="7"/>
        <v>0</v>
      </c>
      <c r="AG59" s="17">
        <f t="shared" si="8"/>
        <v>0</v>
      </c>
      <c r="AH59" s="18">
        <f t="shared" si="9"/>
        <v>0</v>
      </c>
      <c r="AI59" s="16">
        <f t="shared" si="10"/>
        <v>0</v>
      </c>
      <c r="AJ59" s="17">
        <f t="shared" si="11"/>
        <v>0</v>
      </c>
      <c r="AK59" s="17">
        <f t="shared" si="12"/>
        <v>0</v>
      </c>
    </row>
    <row r="60" spans="1:37" s="15" customFormat="1" ht="49.9" customHeight="1">
      <c r="A60" s="13" t="s">
        <v>49</v>
      </c>
      <c r="B60" s="22" t="s">
        <v>50</v>
      </c>
      <c r="C60" s="22" t="s">
        <v>148</v>
      </c>
      <c r="D60" s="9" t="s">
        <v>226</v>
      </c>
      <c r="E60" s="75" t="s">
        <v>66</v>
      </c>
      <c r="F60" s="9" t="s">
        <v>227</v>
      </c>
      <c r="G60" s="22" t="s">
        <v>228</v>
      </c>
      <c r="H60" s="22" t="s">
        <v>229</v>
      </c>
      <c r="I60" s="22" t="s">
        <v>230</v>
      </c>
      <c r="J60" s="22">
        <v>16</v>
      </c>
      <c r="K60" s="22"/>
      <c r="L60" s="26" t="s">
        <v>231</v>
      </c>
      <c r="M60" s="16">
        <v>0</v>
      </c>
      <c r="N60" s="17">
        <v>0</v>
      </c>
      <c r="O60" s="18">
        <v>0</v>
      </c>
      <c r="P60" s="16">
        <f t="shared" si="13"/>
        <v>6929524</v>
      </c>
      <c r="Q60" s="17">
        <f t="shared" si="14"/>
        <v>3964790.9000000004</v>
      </c>
      <c r="R60" s="54">
        <f t="shared" si="15"/>
        <v>2964733.0999999996</v>
      </c>
      <c r="S60" s="16">
        <f t="shared" si="1"/>
        <v>0</v>
      </c>
      <c r="T60" s="17">
        <f t="shared" si="2"/>
        <v>0</v>
      </c>
      <c r="U60" s="18">
        <f t="shared" si="3"/>
        <v>0</v>
      </c>
      <c r="V60" s="16">
        <f t="shared" si="4"/>
        <v>0</v>
      </c>
      <c r="W60" s="17">
        <f t="shared" si="5"/>
        <v>0</v>
      </c>
      <c r="X60" s="18">
        <f t="shared" si="6"/>
        <v>0</v>
      </c>
      <c r="Y60" s="82" t="str">
        <f t="shared" si="0"/>
        <v>Maintenance</v>
      </c>
      <c r="Z60" s="16">
        <v>0</v>
      </c>
      <c r="AA60" s="17">
        <v>0</v>
      </c>
      <c r="AB60" s="18">
        <v>0</v>
      </c>
      <c r="AC60" s="16">
        <f t="shared" si="16"/>
        <v>5581340</v>
      </c>
      <c r="AD60" s="17">
        <f t="shared" si="17"/>
        <v>2956625</v>
      </c>
      <c r="AE60" s="54">
        <f t="shared" si="18"/>
        <v>2624715</v>
      </c>
      <c r="AF60" s="16">
        <f t="shared" si="7"/>
        <v>0</v>
      </c>
      <c r="AG60" s="17">
        <f t="shared" si="8"/>
        <v>0</v>
      </c>
      <c r="AH60" s="18">
        <f t="shared" si="9"/>
        <v>0</v>
      </c>
      <c r="AI60" s="16">
        <f t="shared" si="10"/>
        <v>0</v>
      </c>
      <c r="AJ60" s="17">
        <f t="shared" si="11"/>
        <v>0</v>
      </c>
      <c r="AK60" s="17">
        <f t="shared" si="12"/>
        <v>0</v>
      </c>
    </row>
    <row r="61" spans="1:37" s="15" customFormat="1" ht="49.9" customHeight="1">
      <c r="A61" s="13" t="s">
        <v>49</v>
      </c>
      <c r="B61" s="22" t="s">
        <v>50</v>
      </c>
      <c r="C61" s="22" t="s">
        <v>51</v>
      </c>
      <c r="D61" s="9" t="s">
        <v>232</v>
      </c>
      <c r="E61" s="75" t="s">
        <v>66</v>
      </c>
      <c r="F61" s="9" t="s">
        <v>233</v>
      </c>
      <c r="G61" s="22" t="s">
        <v>234</v>
      </c>
      <c r="H61" s="22" t="s">
        <v>235</v>
      </c>
      <c r="I61" s="22" t="s">
        <v>56</v>
      </c>
      <c r="J61" s="22" t="s">
        <v>236</v>
      </c>
      <c r="K61" s="22"/>
      <c r="L61" s="26" t="s">
        <v>119</v>
      </c>
      <c r="M61" s="16">
        <v>166264</v>
      </c>
      <c r="N61" s="17">
        <f>0.9*M61</f>
        <v>149637.6</v>
      </c>
      <c r="O61" s="18">
        <f>0.1*M61</f>
        <v>16626.400000000001</v>
      </c>
      <c r="P61" s="16">
        <f t="shared" si="13"/>
        <v>6763260</v>
      </c>
      <c r="Q61" s="17">
        <f t="shared" si="14"/>
        <v>3815153.3000000003</v>
      </c>
      <c r="R61" s="54">
        <f t="shared" si="15"/>
        <v>2948106.6999999997</v>
      </c>
      <c r="S61" s="16">
        <f t="shared" si="1"/>
        <v>0</v>
      </c>
      <c r="T61" s="17">
        <f t="shared" si="2"/>
        <v>0</v>
      </c>
      <c r="U61" s="18">
        <f t="shared" si="3"/>
        <v>0</v>
      </c>
      <c r="V61" s="16">
        <f t="shared" si="4"/>
        <v>166264</v>
      </c>
      <c r="W61" s="17">
        <f t="shared" si="5"/>
        <v>149637.6</v>
      </c>
      <c r="X61" s="18">
        <f t="shared" si="6"/>
        <v>16626.400000000001</v>
      </c>
      <c r="Y61" s="82" t="str">
        <f t="shared" si="0"/>
        <v>Interstate Bridge</v>
      </c>
      <c r="Z61" s="16">
        <v>0</v>
      </c>
      <c r="AA61" s="17">
        <f>0.9*Z61</f>
        <v>0</v>
      </c>
      <c r="AB61" s="18">
        <f>0.1*Z61</f>
        <v>0</v>
      </c>
      <c r="AC61" s="16">
        <f t="shared" si="16"/>
        <v>5581340</v>
      </c>
      <c r="AD61" s="17">
        <f t="shared" si="17"/>
        <v>2956625</v>
      </c>
      <c r="AE61" s="54">
        <f t="shared" si="18"/>
        <v>2624715</v>
      </c>
      <c r="AF61" s="16">
        <f t="shared" si="7"/>
        <v>0</v>
      </c>
      <c r="AG61" s="17">
        <f t="shared" si="8"/>
        <v>0</v>
      </c>
      <c r="AH61" s="18">
        <f t="shared" si="9"/>
        <v>0</v>
      </c>
      <c r="AI61" s="16">
        <f t="shared" si="10"/>
        <v>0</v>
      </c>
      <c r="AJ61" s="17">
        <f t="shared" si="11"/>
        <v>0</v>
      </c>
      <c r="AK61" s="17">
        <f t="shared" si="12"/>
        <v>0</v>
      </c>
    </row>
    <row r="62" spans="1:37" s="15" customFormat="1" ht="49.9" customHeight="1">
      <c r="A62" s="13" t="s">
        <v>49</v>
      </c>
      <c r="B62" s="22" t="s">
        <v>50</v>
      </c>
      <c r="C62" s="22" t="s">
        <v>51</v>
      </c>
      <c r="D62" s="9"/>
      <c r="E62" s="9" t="s">
        <v>237</v>
      </c>
      <c r="F62" s="9" t="s">
        <v>238</v>
      </c>
      <c r="G62" s="22" t="s">
        <v>239</v>
      </c>
      <c r="H62" s="22" t="s">
        <v>240</v>
      </c>
      <c r="I62" s="22" t="s">
        <v>112</v>
      </c>
      <c r="J62" s="22" t="s">
        <v>241</v>
      </c>
      <c r="K62" s="22"/>
      <c r="L62" s="26" t="s">
        <v>58</v>
      </c>
      <c r="M62" s="16">
        <v>304917</v>
      </c>
      <c r="N62" s="17">
        <f>0.9*M62</f>
        <v>274425.3</v>
      </c>
      <c r="O62" s="18">
        <f>0.1*M62</f>
        <v>30491.7</v>
      </c>
      <c r="P62" s="16">
        <f t="shared" si="13"/>
        <v>6458343</v>
      </c>
      <c r="Q62" s="17">
        <f t="shared" si="14"/>
        <v>3540728.0000000005</v>
      </c>
      <c r="R62" s="54">
        <f t="shared" si="15"/>
        <v>2917614.9999999995</v>
      </c>
      <c r="S62" s="16">
        <f t="shared" si="1"/>
        <v>0</v>
      </c>
      <c r="T62" s="17">
        <f t="shared" si="2"/>
        <v>0</v>
      </c>
      <c r="U62" s="18">
        <f t="shared" si="3"/>
        <v>0</v>
      </c>
      <c r="V62" s="16">
        <f t="shared" si="4"/>
        <v>304917</v>
      </c>
      <c r="W62" s="17">
        <f t="shared" si="5"/>
        <v>274425.3</v>
      </c>
      <c r="X62" s="18">
        <f t="shared" si="6"/>
        <v>30491.7</v>
      </c>
      <c r="Y62" s="82" t="str">
        <f t="shared" si="0"/>
        <v>Interstate Bridge</v>
      </c>
      <c r="Z62" s="16">
        <v>0</v>
      </c>
      <c r="AA62" s="17">
        <f>0.9*Z62</f>
        <v>0</v>
      </c>
      <c r="AB62" s="18">
        <f>0.1*Z62</f>
        <v>0</v>
      </c>
      <c r="AC62" s="16">
        <f t="shared" si="16"/>
        <v>5581340</v>
      </c>
      <c r="AD62" s="17">
        <f t="shared" si="17"/>
        <v>2956625</v>
      </c>
      <c r="AE62" s="54">
        <f t="shared" si="18"/>
        <v>2624715</v>
      </c>
      <c r="AF62" s="16">
        <f t="shared" si="7"/>
        <v>0</v>
      </c>
      <c r="AG62" s="17">
        <f t="shared" si="8"/>
        <v>0</v>
      </c>
      <c r="AH62" s="18">
        <f t="shared" si="9"/>
        <v>0</v>
      </c>
      <c r="AI62" s="16">
        <f t="shared" si="10"/>
        <v>0</v>
      </c>
      <c r="AJ62" s="17">
        <f t="shared" si="11"/>
        <v>0</v>
      </c>
      <c r="AK62" s="17">
        <f t="shared" si="12"/>
        <v>0</v>
      </c>
    </row>
    <row r="63" spans="1:37" s="15" customFormat="1" ht="49.9" customHeight="1">
      <c r="A63" s="13" t="s">
        <v>59</v>
      </c>
      <c r="B63" s="22" t="s">
        <v>60</v>
      </c>
      <c r="C63" s="22" t="s">
        <v>51</v>
      </c>
      <c r="D63" s="9" t="s">
        <v>37</v>
      </c>
      <c r="E63" s="9"/>
      <c r="F63" s="9" t="s">
        <v>242</v>
      </c>
      <c r="G63" s="22" t="s">
        <v>243</v>
      </c>
      <c r="H63" s="22" t="s">
        <v>244</v>
      </c>
      <c r="I63" s="22" t="s">
        <v>56</v>
      </c>
      <c r="J63" s="22" t="s">
        <v>245</v>
      </c>
      <c r="K63" s="25">
        <v>43261</v>
      </c>
      <c r="L63" s="26" t="s">
        <v>246</v>
      </c>
      <c r="M63" s="16">
        <v>0</v>
      </c>
      <c r="N63" s="17">
        <f>0.9*M63</f>
        <v>0</v>
      </c>
      <c r="O63" s="18">
        <f>0.1*M63</f>
        <v>0</v>
      </c>
      <c r="P63" s="16">
        <f t="shared" si="13"/>
        <v>6458343</v>
      </c>
      <c r="Q63" s="17">
        <f t="shared" si="14"/>
        <v>3540728.0000000005</v>
      </c>
      <c r="R63" s="54">
        <f t="shared" si="15"/>
        <v>2917614.9999999995</v>
      </c>
      <c r="S63" s="16">
        <f t="shared" si="1"/>
        <v>0</v>
      </c>
      <c r="T63" s="17">
        <f t="shared" si="2"/>
        <v>0</v>
      </c>
      <c r="U63" s="18">
        <f t="shared" si="3"/>
        <v>0</v>
      </c>
      <c r="V63" s="16">
        <f t="shared" si="4"/>
        <v>0</v>
      </c>
      <c r="W63" s="17">
        <f t="shared" si="5"/>
        <v>0</v>
      </c>
      <c r="X63" s="18">
        <f t="shared" si="6"/>
        <v>0</v>
      </c>
      <c r="Y63" s="82" t="str">
        <f t="shared" si="0"/>
        <v>Interstate Bridge</v>
      </c>
      <c r="Z63" s="16">
        <v>0</v>
      </c>
      <c r="AA63" s="17">
        <f>0.9*Z63</f>
        <v>0</v>
      </c>
      <c r="AB63" s="18">
        <f>0.1*Z63</f>
        <v>0</v>
      </c>
      <c r="AC63" s="16">
        <f t="shared" si="16"/>
        <v>5581340</v>
      </c>
      <c r="AD63" s="17">
        <f t="shared" si="17"/>
        <v>2956625</v>
      </c>
      <c r="AE63" s="54">
        <f t="shared" si="18"/>
        <v>2624715</v>
      </c>
      <c r="AF63" s="16">
        <f t="shared" si="7"/>
        <v>0</v>
      </c>
      <c r="AG63" s="17">
        <f t="shared" si="8"/>
        <v>0</v>
      </c>
      <c r="AH63" s="18">
        <f t="shared" si="9"/>
        <v>0</v>
      </c>
      <c r="AI63" s="16">
        <f t="shared" si="10"/>
        <v>0</v>
      </c>
      <c r="AJ63" s="17">
        <f t="shared" si="11"/>
        <v>0</v>
      </c>
      <c r="AK63" s="17">
        <f t="shared" si="12"/>
        <v>0</v>
      </c>
    </row>
    <row r="64" spans="1:37" s="15" customFormat="1" ht="49.9" customHeight="1">
      <c r="A64" s="13" t="s">
        <v>49</v>
      </c>
      <c r="B64" s="22" t="s">
        <v>60</v>
      </c>
      <c r="C64" s="22" t="s">
        <v>51</v>
      </c>
      <c r="D64" s="9" t="s">
        <v>156</v>
      </c>
      <c r="E64" s="75" t="s">
        <v>66</v>
      </c>
      <c r="F64" s="9" t="s">
        <v>247</v>
      </c>
      <c r="G64" s="22" t="s">
        <v>243</v>
      </c>
      <c r="H64" s="22" t="s">
        <v>248</v>
      </c>
      <c r="I64" s="22" t="s">
        <v>249</v>
      </c>
      <c r="J64" s="22" t="s">
        <v>250</v>
      </c>
      <c r="K64" s="25">
        <v>43279</v>
      </c>
      <c r="L64" s="26" t="s">
        <v>251</v>
      </c>
      <c r="M64" s="16">
        <v>768868</v>
      </c>
      <c r="N64" s="17">
        <f>0.9*M64</f>
        <v>691981.20000000007</v>
      </c>
      <c r="O64" s="18">
        <f>0.1*M64</f>
        <v>76886.8</v>
      </c>
      <c r="P64" s="16">
        <f t="shared" si="13"/>
        <v>5689475</v>
      </c>
      <c r="Q64" s="17">
        <f t="shared" si="14"/>
        <v>2848746.8000000003</v>
      </c>
      <c r="R64" s="54">
        <f t="shared" si="15"/>
        <v>2840728.1999999997</v>
      </c>
      <c r="S64" s="16">
        <f t="shared" si="1"/>
        <v>0</v>
      </c>
      <c r="T64" s="17">
        <f t="shared" si="2"/>
        <v>0</v>
      </c>
      <c r="U64" s="18">
        <f t="shared" si="3"/>
        <v>0</v>
      </c>
      <c r="V64" s="16">
        <f t="shared" si="4"/>
        <v>768868</v>
      </c>
      <c r="W64" s="17">
        <f t="shared" si="5"/>
        <v>691981.20000000007</v>
      </c>
      <c r="X64" s="18">
        <f t="shared" si="6"/>
        <v>76886.8</v>
      </c>
      <c r="Y64" s="82" t="str">
        <f t="shared" si="0"/>
        <v>Interstate Bridge</v>
      </c>
      <c r="Z64" s="16">
        <v>0</v>
      </c>
      <c r="AA64" s="17">
        <f>0.9*Z64</f>
        <v>0</v>
      </c>
      <c r="AB64" s="18">
        <f>0.1*Z64</f>
        <v>0</v>
      </c>
      <c r="AC64" s="16">
        <f t="shared" si="16"/>
        <v>5581340</v>
      </c>
      <c r="AD64" s="17">
        <f t="shared" si="17"/>
        <v>2956625</v>
      </c>
      <c r="AE64" s="54">
        <f t="shared" si="18"/>
        <v>2624715</v>
      </c>
      <c r="AF64" s="16">
        <f t="shared" si="7"/>
        <v>0</v>
      </c>
      <c r="AG64" s="17">
        <f t="shared" si="8"/>
        <v>0</v>
      </c>
      <c r="AH64" s="18">
        <f t="shared" si="9"/>
        <v>0</v>
      </c>
      <c r="AI64" s="16">
        <f t="shared" si="10"/>
        <v>0</v>
      </c>
      <c r="AJ64" s="17">
        <f t="shared" si="11"/>
        <v>0</v>
      </c>
      <c r="AK64" s="17">
        <f t="shared" si="12"/>
        <v>0</v>
      </c>
    </row>
    <row r="65" spans="1:37" s="15" customFormat="1" ht="49.9" customHeight="1">
      <c r="A65" s="13" t="s">
        <v>49</v>
      </c>
      <c r="B65" s="22" t="s">
        <v>50</v>
      </c>
      <c r="C65" s="22" t="s">
        <v>61</v>
      </c>
      <c r="D65" s="9"/>
      <c r="E65" s="9" t="s">
        <v>252</v>
      </c>
      <c r="F65" s="9" t="s">
        <v>253</v>
      </c>
      <c r="G65" s="22" t="s">
        <v>243</v>
      </c>
      <c r="H65" s="22" t="s">
        <v>254</v>
      </c>
      <c r="I65" s="22" t="s">
        <v>255</v>
      </c>
      <c r="J65" s="22">
        <v>4</v>
      </c>
      <c r="K65" s="22"/>
      <c r="L65" s="26" t="s">
        <v>256</v>
      </c>
      <c r="M65" s="16">
        <v>7599</v>
      </c>
      <c r="N65" s="17">
        <f>M65*0.8</f>
        <v>6079.2000000000007</v>
      </c>
      <c r="O65" s="18">
        <f>M65*0.2</f>
        <v>1519.8000000000002</v>
      </c>
      <c r="P65" s="16">
        <f t="shared" si="13"/>
        <v>5681876</v>
      </c>
      <c r="Q65" s="17">
        <f t="shared" si="14"/>
        <v>2842667.6</v>
      </c>
      <c r="R65" s="54">
        <f t="shared" si="15"/>
        <v>2839208.4</v>
      </c>
      <c r="S65" s="16">
        <f t="shared" si="1"/>
        <v>0</v>
      </c>
      <c r="T65" s="17">
        <f t="shared" si="2"/>
        <v>0</v>
      </c>
      <c r="U65" s="18">
        <f t="shared" si="3"/>
        <v>0</v>
      </c>
      <c r="V65" s="16">
        <f t="shared" si="4"/>
        <v>7599</v>
      </c>
      <c r="W65" s="17">
        <f t="shared" si="5"/>
        <v>6079.2000000000007</v>
      </c>
      <c r="X65" s="18">
        <f t="shared" si="6"/>
        <v>1519.8000000000002</v>
      </c>
      <c r="Y65" s="82" t="str">
        <f t="shared" si="0"/>
        <v>State Bridge</v>
      </c>
      <c r="Z65" s="16">
        <v>200000</v>
      </c>
      <c r="AA65" s="17">
        <f>Z65*0.8</f>
        <v>160000</v>
      </c>
      <c r="AB65" s="18">
        <f>Z65*0.2</f>
        <v>40000</v>
      </c>
      <c r="AC65" s="16">
        <f t="shared" si="16"/>
        <v>5381340</v>
      </c>
      <c r="AD65" s="17">
        <f t="shared" si="17"/>
        <v>2796625</v>
      </c>
      <c r="AE65" s="54">
        <f t="shared" si="18"/>
        <v>2584715</v>
      </c>
      <c r="AF65" s="16">
        <f t="shared" si="7"/>
        <v>0</v>
      </c>
      <c r="AG65" s="17">
        <f t="shared" si="8"/>
        <v>0</v>
      </c>
      <c r="AH65" s="18">
        <f t="shared" si="9"/>
        <v>0</v>
      </c>
      <c r="AI65" s="16">
        <f t="shared" si="10"/>
        <v>200000</v>
      </c>
      <c r="AJ65" s="17">
        <f t="shared" si="11"/>
        <v>160000</v>
      </c>
      <c r="AK65" s="17">
        <f t="shared" si="12"/>
        <v>40000</v>
      </c>
    </row>
    <row r="66" spans="1:37" s="15" customFormat="1" ht="49.9" customHeight="1">
      <c r="A66" s="13"/>
      <c r="B66" s="22" t="s">
        <v>50</v>
      </c>
      <c r="C66" s="22" t="s">
        <v>61</v>
      </c>
      <c r="D66" s="9" t="s">
        <v>257</v>
      </c>
      <c r="E66" s="77" t="s">
        <v>140</v>
      </c>
      <c r="F66" s="80" t="s">
        <v>258</v>
      </c>
      <c r="G66" s="163" t="s">
        <v>259</v>
      </c>
      <c r="H66" s="22" t="s">
        <v>260</v>
      </c>
      <c r="I66" s="22" t="s">
        <v>261</v>
      </c>
      <c r="J66" s="22">
        <v>20</v>
      </c>
      <c r="K66" s="25">
        <v>43300</v>
      </c>
      <c r="L66" s="26" t="s">
        <v>262</v>
      </c>
      <c r="M66" s="162">
        <v>250000</v>
      </c>
      <c r="N66" s="17">
        <f>M66*0.8</f>
        <v>200000</v>
      </c>
      <c r="O66" s="18">
        <f>M66*0.2</f>
        <v>50000</v>
      </c>
      <c r="P66" s="16">
        <f t="shared" si="13"/>
        <v>5431876</v>
      </c>
      <c r="Q66" s="17">
        <f t="shared" si="14"/>
        <v>2642667.6</v>
      </c>
      <c r="R66" s="54">
        <f t="shared" si="15"/>
        <v>2789208.4</v>
      </c>
      <c r="S66" s="16">
        <f t="shared" si="1"/>
        <v>0</v>
      </c>
      <c r="T66" s="17">
        <f t="shared" si="2"/>
        <v>0</v>
      </c>
      <c r="U66" s="18">
        <f t="shared" si="3"/>
        <v>0</v>
      </c>
      <c r="V66" s="16">
        <f t="shared" si="4"/>
        <v>250000</v>
      </c>
      <c r="W66" s="17">
        <f t="shared" si="5"/>
        <v>200000</v>
      </c>
      <c r="X66" s="18">
        <f t="shared" si="6"/>
        <v>50000</v>
      </c>
      <c r="Y66" s="82" t="str">
        <f t="shared" si="0"/>
        <v>State Bridge</v>
      </c>
      <c r="Z66" s="162">
        <v>0</v>
      </c>
      <c r="AA66" s="17">
        <f>Z66*0.8</f>
        <v>0</v>
      </c>
      <c r="AB66" s="18">
        <f>Z66*0.2</f>
        <v>0</v>
      </c>
      <c r="AC66" s="16">
        <f t="shared" si="16"/>
        <v>5381340</v>
      </c>
      <c r="AD66" s="17">
        <f t="shared" si="17"/>
        <v>2796625</v>
      </c>
      <c r="AE66" s="54">
        <f t="shared" si="18"/>
        <v>2584715</v>
      </c>
      <c r="AF66" s="16">
        <f t="shared" si="7"/>
        <v>0</v>
      </c>
      <c r="AG66" s="17">
        <f t="shared" si="8"/>
        <v>0</v>
      </c>
      <c r="AH66" s="18">
        <f t="shared" si="9"/>
        <v>0</v>
      </c>
      <c r="AI66" s="16">
        <f t="shared" si="10"/>
        <v>0</v>
      </c>
      <c r="AJ66" s="17">
        <f t="shared" si="11"/>
        <v>0</v>
      </c>
      <c r="AK66" s="17">
        <f t="shared" si="12"/>
        <v>0</v>
      </c>
    </row>
    <row r="67" spans="1:37" s="15" customFormat="1" ht="49.9" customHeight="1">
      <c r="A67" s="13"/>
      <c r="B67" s="22" t="s">
        <v>155</v>
      </c>
      <c r="C67" s="22" t="s">
        <v>148</v>
      </c>
      <c r="D67" s="9" t="s">
        <v>220</v>
      </c>
      <c r="E67" s="75" t="s">
        <v>66</v>
      </c>
      <c r="F67" s="9" t="s">
        <v>263</v>
      </c>
      <c r="G67" s="22" t="s">
        <v>259</v>
      </c>
      <c r="H67" s="22" t="s">
        <v>264</v>
      </c>
      <c r="I67" s="22" t="s">
        <v>265</v>
      </c>
      <c r="J67" s="45" t="s">
        <v>266</v>
      </c>
      <c r="K67" s="22"/>
      <c r="L67" s="26" t="s">
        <v>267</v>
      </c>
      <c r="M67" s="16">
        <v>0</v>
      </c>
      <c r="N67" s="17">
        <v>0</v>
      </c>
      <c r="O67" s="18">
        <v>0</v>
      </c>
      <c r="P67" s="16">
        <f t="shared" si="13"/>
        <v>5431876</v>
      </c>
      <c r="Q67" s="17">
        <f t="shared" si="14"/>
        <v>2642667.6</v>
      </c>
      <c r="R67" s="54">
        <f t="shared" si="15"/>
        <v>2789208.4</v>
      </c>
      <c r="S67" s="16">
        <f t="shared" si="1"/>
        <v>0</v>
      </c>
      <c r="T67" s="17">
        <f t="shared" si="2"/>
        <v>0</v>
      </c>
      <c r="U67" s="18">
        <f t="shared" si="3"/>
        <v>0</v>
      </c>
      <c r="V67" s="16">
        <f t="shared" si="4"/>
        <v>0</v>
      </c>
      <c r="W67" s="17">
        <f t="shared" si="5"/>
        <v>0</v>
      </c>
      <c r="X67" s="18">
        <f t="shared" si="6"/>
        <v>0</v>
      </c>
      <c r="Y67" s="82" t="str">
        <f t="shared" si="0"/>
        <v>Maintenance</v>
      </c>
      <c r="Z67" s="16">
        <v>0</v>
      </c>
      <c r="AA67" s="17">
        <v>0</v>
      </c>
      <c r="AB67" s="18">
        <v>0</v>
      </c>
      <c r="AC67" s="16">
        <f t="shared" si="16"/>
        <v>5381340</v>
      </c>
      <c r="AD67" s="17">
        <f t="shared" si="17"/>
        <v>2796625</v>
      </c>
      <c r="AE67" s="54">
        <f t="shared" si="18"/>
        <v>2584715</v>
      </c>
      <c r="AF67" s="16">
        <f t="shared" si="7"/>
        <v>0</v>
      </c>
      <c r="AG67" s="17">
        <f t="shared" si="8"/>
        <v>0</v>
      </c>
      <c r="AH67" s="18">
        <f t="shared" si="9"/>
        <v>0</v>
      </c>
      <c r="AI67" s="16">
        <f t="shared" si="10"/>
        <v>0</v>
      </c>
      <c r="AJ67" s="17">
        <f t="shared" si="11"/>
        <v>0</v>
      </c>
      <c r="AK67" s="17">
        <f t="shared" si="12"/>
        <v>0</v>
      </c>
    </row>
    <row r="68" spans="1:37" s="15" customFormat="1" ht="49.9" customHeight="1">
      <c r="A68" s="13" t="s">
        <v>49</v>
      </c>
      <c r="B68" s="22" t="s">
        <v>50</v>
      </c>
      <c r="C68" s="22" t="s">
        <v>148</v>
      </c>
      <c r="D68" s="9"/>
      <c r="E68" s="9"/>
      <c r="F68" s="9" t="s">
        <v>268</v>
      </c>
      <c r="G68" s="22" t="s">
        <v>269</v>
      </c>
      <c r="H68" s="22" t="s">
        <v>84</v>
      </c>
      <c r="I68" s="22"/>
      <c r="J68" s="22"/>
      <c r="K68" s="22"/>
      <c r="L68" s="26" t="s">
        <v>270</v>
      </c>
      <c r="M68" s="16">
        <f>SUM(N68:O68)</f>
        <v>50000</v>
      </c>
      <c r="N68" s="17">
        <v>0</v>
      </c>
      <c r="O68" s="18">
        <v>50000</v>
      </c>
      <c r="P68" s="16">
        <f t="shared" si="13"/>
        <v>5381876</v>
      </c>
      <c r="Q68" s="17">
        <f t="shared" si="14"/>
        <v>2642667.6</v>
      </c>
      <c r="R68" s="54">
        <f t="shared" si="15"/>
        <v>2739208.4</v>
      </c>
      <c r="S68" s="16">
        <f t="shared" si="1"/>
        <v>50000</v>
      </c>
      <c r="T68" s="17">
        <f t="shared" si="2"/>
        <v>0</v>
      </c>
      <c r="U68" s="18">
        <f t="shared" si="3"/>
        <v>50000</v>
      </c>
      <c r="V68" s="16">
        <f t="shared" si="4"/>
        <v>0</v>
      </c>
      <c r="W68" s="17">
        <f t="shared" si="5"/>
        <v>0</v>
      </c>
      <c r="X68" s="18">
        <f t="shared" si="6"/>
        <v>0</v>
      </c>
      <c r="Y68" s="82" t="str">
        <f t="shared" si="0"/>
        <v>Maintenance</v>
      </c>
      <c r="Z68" s="16">
        <v>50000</v>
      </c>
      <c r="AA68" s="17">
        <v>0</v>
      </c>
      <c r="AB68" s="18">
        <v>50000</v>
      </c>
      <c r="AC68" s="16">
        <f t="shared" si="16"/>
        <v>5331340</v>
      </c>
      <c r="AD68" s="17">
        <f t="shared" si="17"/>
        <v>2796625</v>
      </c>
      <c r="AE68" s="54">
        <f t="shared" si="18"/>
        <v>2534715</v>
      </c>
      <c r="AF68" s="16">
        <f t="shared" si="7"/>
        <v>50000</v>
      </c>
      <c r="AG68" s="17">
        <f t="shared" si="8"/>
        <v>0</v>
      </c>
      <c r="AH68" s="18">
        <f t="shared" si="9"/>
        <v>50000</v>
      </c>
      <c r="AI68" s="16">
        <f t="shared" si="10"/>
        <v>0</v>
      </c>
      <c r="AJ68" s="17">
        <f t="shared" si="11"/>
        <v>0</v>
      </c>
      <c r="AK68" s="17">
        <f t="shared" si="12"/>
        <v>0</v>
      </c>
    </row>
    <row r="69" spans="1:37" s="15" customFormat="1" ht="49.9" customHeight="1">
      <c r="A69" s="13" t="s">
        <v>49</v>
      </c>
      <c r="B69" s="22" t="s">
        <v>50</v>
      </c>
      <c r="C69" s="22" t="s">
        <v>148</v>
      </c>
      <c r="D69" s="9"/>
      <c r="E69" s="9"/>
      <c r="F69" s="9" t="s">
        <v>271</v>
      </c>
      <c r="G69" s="22" t="s">
        <v>272</v>
      </c>
      <c r="H69" s="22" t="s">
        <v>84</v>
      </c>
      <c r="I69" s="22"/>
      <c r="J69" s="22"/>
      <c r="K69" s="22"/>
      <c r="L69" s="26" t="s">
        <v>273</v>
      </c>
      <c r="M69" s="16">
        <f>SUM(N69:O69)</f>
        <v>50000</v>
      </c>
      <c r="N69" s="17">
        <v>0</v>
      </c>
      <c r="O69" s="18">
        <v>50000</v>
      </c>
      <c r="P69" s="16">
        <f t="shared" si="13"/>
        <v>5331876</v>
      </c>
      <c r="Q69" s="17">
        <f t="shared" si="14"/>
        <v>2642667.6</v>
      </c>
      <c r="R69" s="54">
        <f t="shared" si="15"/>
        <v>2689208.4</v>
      </c>
      <c r="S69" s="16">
        <f t="shared" si="1"/>
        <v>50000</v>
      </c>
      <c r="T69" s="17">
        <f t="shared" si="2"/>
        <v>0</v>
      </c>
      <c r="U69" s="18">
        <f t="shared" si="3"/>
        <v>50000</v>
      </c>
      <c r="V69" s="16">
        <f t="shared" si="4"/>
        <v>0</v>
      </c>
      <c r="W69" s="17">
        <f t="shared" si="5"/>
        <v>0</v>
      </c>
      <c r="X69" s="18">
        <f t="shared" si="6"/>
        <v>0</v>
      </c>
      <c r="Y69" s="82" t="str">
        <f t="shared" si="0"/>
        <v>Maintenance</v>
      </c>
      <c r="Z69" s="16">
        <v>50000</v>
      </c>
      <c r="AA69" s="17">
        <v>0</v>
      </c>
      <c r="AB69" s="18">
        <v>50000</v>
      </c>
      <c r="AC69" s="16">
        <f t="shared" si="16"/>
        <v>5281340</v>
      </c>
      <c r="AD69" s="17">
        <f t="shared" si="17"/>
        <v>2796625</v>
      </c>
      <c r="AE69" s="54">
        <f t="shared" si="18"/>
        <v>2484715</v>
      </c>
      <c r="AF69" s="16">
        <f t="shared" si="7"/>
        <v>50000</v>
      </c>
      <c r="AG69" s="17">
        <f t="shared" si="8"/>
        <v>0</v>
      </c>
      <c r="AH69" s="18">
        <f t="shared" si="9"/>
        <v>50000</v>
      </c>
      <c r="AI69" s="16">
        <f t="shared" si="10"/>
        <v>0</v>
      </c>
      <c r="AJ69" s="17">
        <f t="shared" si="11"/>
        <v>0</v>
      </c>
      <c r="AK69" s="17">
        <f t="shared" si="12"/>
        <v>0</v>
      </c>
    </row>
    <row r="70" spans="1:37" s="15" customFormat="1" ht="49.9" customHeight="1">
      <c r="A70" s="13" t="s">
        <v>49</v>
      </c>
      <c r="B70" s="22" t="s">
        <v>50</v>
      </c>
      <c r="C70" s="22" t="s">
        <v>148</v>
      </c>
      <c r="D70" s="9"/>
      <c r="E70" s="9"/>
      <c r="F70" s="9" t="s">
        <v>271</v>
      </c>
      <c r="G70" s="22" t="s">
        <v>274</v>
      </c>
      <c r="H70" s="22" t="s">
        <v>84</v>
      </c>
      <c r="I70" s="22"/>
      <c r="J70" s="22"/>
      <c r="K70" s="22"/>
      <c r="L70" s="26" t="s">
        <v>275</v>
      </c>
      <c r="M70" s="16">
        <v>0</v>
      </c>
      <c r="N70" s="17">
        <v>0</v>
      </c>
      <c r="O70" s="18">
        <v>0</v>
      </c>
      <c r="P70" s="16">
        <f t="shared" si="13"/>
        <v>5331876</v>
      </c>
      <c r="Q70" s="17">
        <f t="shared" si="14"/>
        <v>2642667.6</v>
      </c>
      <c r="R70" s="54">
        <f t="shared" si="15"/>
        <v>2689208.4</v>
      </c>
      <c r="S70" s="16">
        <f t="shared" si="1"/>
        <v>0</v>
      </c>
      <c r="T70" s="17">
        <f t="shared" si="2"/>
        <v>0</v>
      </c>
      <c r="U70" s="18">
        <f t="shared" si="3"/>
        <v>0</v>
      </c>
      <c r="V70" s="16">
        <f t="shared" si="4"/>
        <v>0</v>
      </c>
      <c r="W70" s="17">
        <f t="shared" si="5"/>
        <v>0</v>
      </c>
      <c r="X70" s="18">
        <f t="shared" si="6"/>
        <v>0</v>
      </c>
      <c r="Y70" s="82" t="str">
        <f t="shared" si="0"/>
        <v>Maintenance</v>
      </c>
      <c r="Z70" s="16">
        <v>0</v>
      </c>
      <c r="AA70" s="17">
        <v>0</v>
      </c>
      <c r="AB70" s="18">
        <v>0</v>
      </c>
      <c r="AC70" s="16">
        <f t="shared" si="16"/>
        <v>5281340</v>
      </c>
      <c r="AD70" s="17">
        <f t="shared" si="17"/>
        <v>2796625</v>
      </c>
      <c r="AE70" s="54">
        <f t="shared" si="18"/>
        <v>2484715</v>
      </c>
      <c r="AF70" s="16">
        <f t="shared" si="7"/>
        <v>0</v>
      </c>
      <c r="AG70" s="17">
        <f t="shared" si="8"/>
        <v>0</v>
      </c>
      <c r="AH70" s="18">
        <f t="shared" si="9"/>
        <v>0</v>
      </c>
      <c r="AI70" s="16">
        <f t="shared" si="10"/>
        <v>0</v>
      </c>
      <c r="AJ70" s="17">
        <f t="shared" si="11"/>
        <v>0</v>
      </c>
      <c r="AK70" s="17">
        <f t="shared" si="12"/>
        <v>0</v>
      </c>
    </row>
    <row r="71" spans="1:37" s="15" customFormat="1" ht="49.9" customHeight="1">
      <c r="A71" s="13" t="s">
        <v>276</v>
      </c>
      <c r="B71" s="22" t="s">
        <v>50</v>
      </c>
      <c r="C71" s="22" t="s">
        <v>148</v>
      </c>
      <c r="D71" s="9"/>
      <c r="E71" s="9"/>
      <c r="F71" s="9" t="s">
        <v>271</v>
      </c>
      <c r="G71" s="22" t="s">
        <v>277</v>
      </c>
      <c r="H71" s="22" t="s">
        <v>84</v>
      </c>
      <c r="I71" s="22"/>
      <c r="J71" s="22"/>
      <c r="K71" s="22"/>
      <c r="L71" s="26" t="s">
        <v>278</v>
      </c>
      <c r="M71" s="16">
        <v>0</v>
      </c>
      <c r="N71" s="17">
        <v>0</v>
      </c>
      <c r="O71" s="18">
        <v>0</v>
      </c>
      <c r="P71" s="16">
        <f t="shared" si="13"/>
        <v>5331876</v>
      </c>
      <c r="Q71" s="17">
        <f t="shared" si="14"/>
        <v>2642667.6</v>
      </c>
      <c r="R71" s="54">
        <f t="shared" si="15"/>
        <v>2689208.4</v>
      </c>
      <c r="S71" s="16">
        <f t="shared" si="1"/>
        <v>0</v>
      </c>
      <c r="T71" s="17">
        <f t="shared" si="2"/>
        <v>0</v>
      </c>
      <c r="U71" s="18">
        <f t="shared" si="3"/>
        <v>0</v>
      </c>
      <c r="V71" s="16">
        <f t="shared" si="4"/>
        <v>0</v>
      </c>
      <c r="W71" s="17">
        <f t="shared" si="5"/>
        <v>0</v>
      </c>
      <c r="X71" s="18">
        <f t="shared" si="6"/>
        <v>0</v>
      </c>
      <c r="Y71" s="82" t="str">
        <f t="shared" si="0"/>
        <v>Maintenance</v>
      </c>
      <c r="Z71" s="16">
        <v>0</v>
      </c>
      <c r="AA71" s="17">
        <v>0</v>
      </c>
      <c r="AB71" s="18">
        <v>0</v>
      </c>
      <c r="AC71" s="16">
        <f t="shared" si="16"/>
        <v>5281340</v>
      </c>
      <c r="AD71" s="17">
        <f t="shared" si="17"/>
        <v>2796625</v>
      </c>
      <c r="AE71" s="54">
        <f t="shared" si="18"/>
        <v>2484715</v>
      </c>
      <c r="AF71" s="16">
        <f t="shared" si="7"/>
        <v>0</v>
      </c>
      <c r="AG71" s="17">
        <f t="shared" si="8"/>
        <v>0</v>
      </c>
      <c r="AH71" s="18">
        <f t="shared" si="9"/>
        <v>0</v>
      </c>
      <c r="AI71" s="16">
        <f t="shared" si="10"/>
        <v>0</v>
      </c>
      <c r="AJ71" s="17">
        <f t="shared" si="11"/>
        <v>0</v>
      </c>
      <c r="AK71" s="17">
        <f t="shared" si="12"/>
        <v>0</v>
      </c>
    </row>
    <row r="72" spans="1:37" s="15" customFormat="1" ht="49.9" customHeight="1">
      <c r="A72" s="13" t="s">
        <v>276</v>
      </c>
      <c r="B72" s="22" t="s">
        <v>50</v>
      </c>
      <c r="C72" s="22" t="s">
        <v>148</v>
      </c>
      <c r="D72" s="9"/>
      <c r="E72" s="9"/>
      <c r="F72" s="9" t="s">
        <v>271</v>
      </c>
      <c r="G72" s="22" t="s">
        <v>279</v>
      </c>
      <c r="H72" s="22" t="s">
        <v>84</v>
      </c>
      <c r="I72" s="22"/>
      <c r="J72" s="22"/>
      <c r="K72" s="22"/>
      <c r="L72" s="26" t="s">
        <v>280</v>
      </c>
      <c r="M72" s="16">
        <v>0</v>
      </c>
      <c r="N72" s="17">
        <v>0</v>
      </c>
      <c r="O72" s="18">
        <v>0</v>
      </c>
      <c r="P72" s="16">
        <f t="shared" si="13"/>
        <v>5331876</v>
      </c>
      <c r="Q72" s="17">
        <f t="shared" si="14"/>
        <v>2642667.6</v>
      </c>
      <c r="R72" s="54">
        <f t="shared" si="15"/>
        <v>2689208.4</v>
      </c>
      <c r="S72" s="16">
        <f t="shared" si="1"/>
        <v>0</v>
      </c>
      <c r="T72" s="17">
        <f t="shared" si="2"/>
        <v>0</v>
      </c>
      <c r="U72" s="18">
        <f t="shared" si="3"/>
        <v>0</v>
      </c>
      <c r="V72" s="16">
        <f t="shared" si="4"/>
        <v>0</v>
      </c>
      <c r="W72" s="17">
        <f t="shared" si="5"/>
        <v>0</v>
      </c>
      <c r="X72" s="18">
        <f t="shared" si="6"/>
        <v>0</v>
      </c>
      <c r="Y72" s="82" t="str">
        <f t="shared" si="0"/>
        <v>Maintenance</v>
      </c>
      <c r="Z72" s="16">
        <v>0</v>
      </c>
      <c r="AA72" s="17">
        <v>0</v>
      </c>
      <c r="AB72" s="18">
        <v>0</v>
      </c>
      <c r="AC72" s="16">
        <f t="shared" si="16"/>
        <v>5281340</v>
      </c>
      <c r="AD72" s="17">
        <f t="shared" si="17"/>
        <v>2796625</v>
      </c>
      <c r="AE72" s="54">
        <f t="shared" si="18"/>
        <v>2484715</v>
      </c>
      <c r="AF72" s="16">
        <f t="shared" si="7"/>
        <v>0</v>
      </c>
      <c r="AG72" s="17">
        <f t="shared" si="8"/>
        <v>0</v>
      </c>
      <c r="AH72" s="18">
        <f t="shared" si="9"/>
        <v>0</v>
      </c>
      <c r="AI72" s="16">
        <f t="shared" si="10"/>
        <v>0</v>
      </c>
      <c r="AJ72" s="17">
        <f t="shared" si="11"/>
        <v>0</v>
      </c>
      <c r="AK72" s="17">
        <f t="shared" si="12"/>
        <v>0</v>
      </c>
    </row>
    <row r="73" spans="1:37" s="15" customFormat="1" ht="49.9" customHeight="1">
      <c r="A73" s="13" t="s">
        <v>49</v>
      </c>
      <c r="B73" s="22" t="s">
        <v>50</v>
      </c>
      <c r="C73" s="22" t="s">
        <v>61</v>
      </c>
      <c r="D73" s="9"/>
      <c r="E73" s="50" t="s">
        <v>52</v>
      </c>
      <c r="F73" s="9" t="s">
        <v>281</v>
      </c>
      <c r="G73" s="84" t="s">
        <v>282</v>
      </c>
      <c r="H73" s="22" t="s">
        <v>283</v>
      </c>
      <c r="I73" s="22" t="s">
        <v>103</v>
      </c>
      <c r="J73" s="22" t="s">
        <v>284</v>
      </c>
      <c r="K73" s="22"/>
      <c r="L73" s="26" t="s">
        <v>58</v>
      </c>
      <c r="M73" s="16">
        <v>5000</v>
      </c>
      <c r="N73" s="17">
        <f>0.8*M73</f>
        <v>4000</v>
      </c>
      <c r="O73" s="18">
        <f>0.2*M73</f>
        <v>1000</v>
      </c>
      <c r="P73" s="16">
        <f t="shared" si="13"/>
        <v>5326876</v>
      </c>
      <c r="Q73" s="17">
        <f t="shared" si="14"/>
        <v>2638667.6</v>
      </c>
      <c r="R73" s="54">
        <f t="shared" si="15"/>
        <v>2688208.4</v>
      </c>
      <c r="S73" s="16">
        <f t="shared" si="1"/>
        <v>0</v>
      </c>
      <c r="T73" s="17">
        <f t="shared" si="2"/>
        <v>0</v>
      </c>
      <c r="U73" s="18">
        <f t="shared" si="3"/>
        <v>0</v>
      </c>
      <c r="V73" s="16">
        <f t="shared" si="4"/>
        <v>5000</v>
      </c>
      <c r="W73" s="17">
        <f t="shared" si="5"/>
        <v>4000</v>
      </c>
      <c r="X73" s="18">
        <f t="shared" si="6"/>
        <v>1000</v>
      </c>
      <c r="Y73" s="82" t="str">
        <f t="shared" si="0"/>
        <v>State Bridge</v>
      </c>
      <c r="Z73" s="16">
        <v>0</v>
      </c>
      <c r="AA73" s="17">
        <f>0.8*Z73</f>
        <v>0</v>
      </c>
      <c r="AB73" s="18">
        <f>0.2*Z73</f>
        <v>0</v>
      </c>
      <c r="AC73" s="16">
        <f t="shared" si="16"/>
        <v>5281340</v>
      </c>
      <c r="AD73" s="17">
        <f t="shared" si="17"/>
        <v>2796625</v>
      </c>
      <c r="AE73" s="54">
        <f t="shared" si="18"/>
        <v>2484715</v>
      </c>
      <c r="AF73" s="16">
        <f t="shared" si="7"/>
        <v>0</v>
      </c>
      <c r="AG73" s="17">
        <f t="shared" si="8"/>
        <v>0</v>
      </c>
      <c r="AH73" s="18">
        <f t="shared" si="9"/>
        <v>0</v>
      </c>
      <c r="AI73" s="16">
        <f t="shared" si="10"/>
        <v>0</v>
      </c>
      <c r="AJ73" s="17">
        <f t="shared" si="11"/>
        <v>0</v>
      </c>
      <c r="AK73" s="17">
        <f t="shared" si="12"/>
        <v>0</v>
      </c>
    </row>
    <row r="74" spans="1:37" s="15" customFormat="1" ht="49.9" customHeight="1">
      <c r="A74" s="13" t="s">
        <v>49</v>
      </c>
      <c r="B74" s="22" t="s">
        <v>50</v>
      </c>
      <c r="C74" s="22" t="s">
        <v>61</v>
      </c>
      <c r="D74" s="9"/>
      <c r="E74" s="79" t="s">
        <v>52</v>
      </c>
      <c r="F74" s="9" t="s">
        <v>211</v>
      </c>
      <c r="G74" s="163" t="s">
        <v>285</v>
      </c>
      <c r="H74" s="22" t="s">
        <v>286</v>
      </c>
      <c r="I74" s="22" t="s">
        <v>166</v>
      </c>
      <c r="J74" s="22">
        <v>12</v>
      </c>
      <c r="K74" s="22"/>
      <c r="L74" s="26" t="s">
        <v>58</v>
      </c>
      <c r="M74" s="162">
        <v>130000</v>
      </c>
      <c r="N74" s="17">
        <f>0.8*M74</f>
        <v>104000</v>
      </c>
      <c r="O74" s="18">
        <f>0.2*M74</f>
        <v>26000</v>
      </c>
      <c r="P74" s="16">
        <f t="shared" si="13"/>
        <v>5196876</v>
      </c>
      <c r="Q74" s="17">
        <f t="shared" si="14"/>
        <v>2534667.6</v>
      </c>
      <c r="R74" s="54">
        <f t="shared" si="15"/>
        <v>2662208.4</v>
      </c>
      <c r="S74" s="16">
        <f t="shared" si="1"/>
        <v>0</v>
      </c>
      <c r="T74" s="17">
        <f t="shared" si="2"/>
        <v>0</v>
      </c>
      <c r="U74" s="18">
        <f t="shared" si="3"/>
        <v>0</v>
      </c>
      <c r="V74" s="16">
        <f t="shared" si="4"/>
        <v>130000</v>
      </c>
      <c r="W74" s="17">
        <f t="shared" si="5"/>
        <v>104000</v>
      </c>
      <c r="X74" s="18">
        <f t="shared" si="6"/>
        <v>26000</v>
      </c>
      <c r="Y74" s="82" t="str">
        <f t="shared" si="0"/>
        <v>State Bridge</v>
      </c>
      <c r="Z74" s="162">
        <v>0</v>
      </c>
      <c r="AA74" s="17">
        <f>0.8*Z74</f>
        <v>0</v>
      </c>
      <c r="AB74" s="18">
        <f>0.2*Z74</f>
        <v>0</v>
      </c>
      <c r="AC74" s="16">
        <f t="shared" si="16"/>
        <v>5281340</v>
      </c>
      <c r="AD74" s="17">
        <f t="shared" si="17"/>
        <v>2796625</v>
      </c>
      <c r="AE74" s="54">
        <f t="shared" si="18"/>
        <v>2484715</v>
      </c>
      <c r="AF74" s="16">
        <f t="shared" si="7"/>
        <v>0</v>
      </c>
      <c r="AG74" s="17">
        <f t="shared" si="8"/>
        <v>0</v>
      </c>
      <c r="AH74" s="18">
        <f t="shared" si="9"/>
        <v>0</v>
      </c>
      <c r="AI74" s="16">
        <f t="shared" si="10"/>
        <v>0</v>
      </c>
      <c r="AJ74" s="17">
        <f t="shared" si="11"/>
        <v>0</v>
      </c>
      <c r="AK74" s="17">
        <f t="shared" si="12"/>
        <v>0</v>
      </c>
    </row>
    <row r="75" spans="1:37" s="15" customFormat="1" ht="49.9" customHeight="1">
      <c r="A75" s="13"/>
      <c r="B75" s="22" t="s">
        <v>155</v>
      </c>
      <c r="C75" s="22" t="s">
        <v>148</v>
      </c>
      <c r="D75" s="9" t="s">
        <v>168</v>
      </c>
      <c r="E75" s="9"/>
      <c r="F75" s="9" t="s">
        <v>287</v>
      </c>
      <c r="G75" s="22" t="s">
        <v>288</v>
      </c>
      <c r="H75" s="22" t="s">
        <v>289</v>
      </c>
      <c r="I75" s="22" t="s">
        <v>290</v>
      </c>
      <c r="J75" s="22">
        <v>49</v>
      </c>
      <c r="K75" s="25"/>
      <c r="L75" s="26" t="s">
        <v>291</v>
      </c>
      <c r="M75" s="16">
        <v>0</v>
      </c>
      <c r="N75" s="17">
        <f>M75*0</f>
        <v>0</v>
      </c>
      <c r="O75" s="18">
        <f>M75*1</f>
        <v>0</v>
      </c>
      <c r="P75" s="16">
        <f t="shared" si="13"/>
        <v>5196876</v>
      </c>
      <c r="Q75" s="17">
        <f t="shared" si="14"/>
        <v>2534667.6</v>
      </c>
      <c r="R75" s="54">
        <f t="shared" si="15"/>
        <v>2662208.4</v>
      </c>
      <c r="S75" s="16">
        <f t="shared" si="1"/>
        <v>0</v>
      </c>
      <c r="T75" s="17">
        <f t="shared" si="2"/>
        <v>0</v>
      </c>
      <c r="U75" s="18">
        <f t="shared" si="3"/>
        <v>0</v>
      </c>
      <c r="V75" s="16">
        <f t="shared" si="4"/>
        <v>0</v>
      </c>
      <c r="W75" s="17">
        <f t="shared" si="5"/>
        <v>0</v>
      </c>
      <c r="X75" s="18">
        <f t="shared" si="6"/>
        <v>0</v>
      </c>
      <c r="Y75" s="82" t="str">
        <f t="shared" si="0"/>
        <v>Maintenance</v>
      </c>
      <c r="Z75" s="16">
        <v>0</v>
      </c>
      <c r="AA75" s="17">
        <f>Z75*0</f>
        <v>0</v>
      </c>
      <c r="AB75" s="18">
        <f>Z75*1</f>
        <v>0</v>
      </c>
      <c r="AC75" s="16">
        <f t="shared" si="16"/>
        <v>5281340</v>
      </c>
      <c r="AD75" s="17">
        <f t="shared" si="17"/>
        <v>2796625</v>
      </c>
      <c r="AE75" s="54">
        <f t="shared" si="18"/>
        <v>2484715</v>
      </c>
      <c r="AF75" s="16">
        <f t="shared" si="7"/>
        <v>0</v>
      </c>
      <c r="AG75" s="17">
        <f t="shared" si="8"/>
        <v>0</v>
      </c>
      <c r="AH75" s="18">
        <f t="shared" si="9"/>
        <v>0</v>
      </c>
      <c r="AI75" s="16">
        <f t="shared" si="10"/>
        <v>0</v>
      </c>
      <c r="AJ75" s="17">
        <f t="shared" si="11"/>
        <v>0</v>
      </c>
      <c r="AK75" s="17">
        <f t="shared" si="12"/>
        <v>0</v>
      </c>
    </row>
    <row r="76" spans="1:37" s="15" customFormat="1" ht="49.9" customHeight="1">
      <c r="A76" s="13" t="s">
        <v>49</v>
      </c>
      <c r="B76" s="22" t="s">
        <v>50</v>
      </c>
      <c r="C76" s="22" t="s">
        <v>51</v>
      </c>
      <c r="D76" s="9"/>
      <c r="E76" s="9" t="s">
        <v>237</v>
      </c>
      <c r="F76" s="9" t="s">
        <v>292</v>
      </c>
      <c r="G76" s="22" t="s">
        <v>293</v>
      </c>
      <c r="H76" s="22" t="s">
        <v>294</v>
      </c>
      <c r="I76" s="22" t="s">
        <v>112</v>
      </c>
      <c r="J76" s="22">
        <v>50</v>
      </c>
      <c r="K76" s="25"/>
      <c r="L76" s="26" t="s">
        <v>58</v>
      </c>
      <c r="M76" s="16">
        <v>225000</v>
      </c>
      <c r="N76" s="17">
        <f>0.9*M76</f>
        <v>202500</v>
      </c>
      <c r="O76" s="18">
        <f>0.1*M76</f>
        <v>22500</v>
      </c>
      <c r="P76" s="16">
        <f t="shared" si="13"/>
        <v>4971876</v>
      </c>
      <c r="Q76" s="17">
        <f t="shared" si="14"/>
        <v>2332167.6</v>
      </c>
      <c r="R76" s="54">
        <f t="shared" si="15"/>
        <v>2639708.4</v>
      </c>
      <c r="S76" s="16">
        <f t="shared" si="1"/>
        <v>0</v>
      </c>
      <c r="T76" s="17">
        <f t="shared" si="2"/>
        <v>0</v>
      </c>
      <c r="U76" s="18">
        <f t="shared" si="3"/>
        <v>0</v>
      </c>
      <c r="V76" s="16">
        <f t="shared" si="4"/>
        <v>225000</v>
      </c>
      <c r="W76" s="17">
        <f t="shared" si="5"/>
        <v>202500</v>
      </c>
      <c r="X76" s="18">
        <f t="shared" si="6"/>
        <v>22500</v>
      </c>
      <c r="Y76" s="82" t="str">
        <f t="shared" si="0"/>
        <v>Interstate Bridge</v>
      </c>
      <c r="Z76" s="16">
        <v>0</v>
      </c>
      <c r="AA76" s="17">
        <f>0.9*Z76</f>
        <v>0</v>
      </c>
      <c r="AB76" s="18">
        <f>0.1*Z76</f>
        <v>0</v>
      </c>
      <c r="AC76" s="16">
        <f t="shared" si="16"/>
        <v>5281340</v>
      </c>
      <c r="AD76" s="17">
        <f t="shared" si="17"/>
        <v>2796625</v>
      </c>
      <c r="AE76" s="54">
        <f t="shared" si="18"/>
        <v>2484715</v>
      </c>
      <c r="AF76" s="16">
        <f t="shared" si="7"/>
        <v>0</v>
      </c>
      <c r="AG76" s="17">
        <f t="shared" si="8"/>
        <v>0</v>
      </c>
      <c r="AH76" s="18">
        <f t="shared" si="9"/>
        <v>0</v>
      </c>
      <c r="AI76" s="16">
        <f t="shared" si="10"/>
        <v>0</v>
      </c>
      <c r="AJ76" s="17">
        <f t="shared" si="11"/>
        <v>0</v>
      </c>
      <c r="AK76" s="17">
        <f t="shared" si="12"/>
        <v>0</v>
      </c>
    </row>
    <row r="77" spans="1:37" s="15" customFormat="1" ht="49.9" customHeight="1">
      <c r="A77" s="13"/>
      <c r="B77" s="22" t="s">
        <v>50</v>
      </c>
      <c r="C77" s="22" t="s">
        <v>61</v>
      </c>
      <c r="D77" s="9"/>
      <c r="E77" s="75" t="s">
        <v>66</v>
      </c>
      <c r="F77" s="9" t="s">
        <v>295</v>
      </c>
      <c r="G77" s="22" t="s">
        <v>296</v>
      </c>
      <c r="H77" s="22" t="s">
        <v>297</v>
      </c>
      <c r="I77" s="22" t="s">
        <v>255</v>
      </c>
      <c r="J77" s="22">
        <v>8</v>
      </c>
      <c r="K77" s="25">
        <v>42907</v>
      </c>
      <c r="L77" s="26" t="s">
        <v>298</v>
      </c>
      <c r="M77" s="16">
        <v>325061</v>
      </c>
      <c r="N77" s="17">
        <f>0.8*M77</f>
        <v>260048.80000000002</v>
      </c>
      <c r="O77" s="18">
        <f>0.2*M77</f>
        <v>65012.200000000004</v>
      </c>
      <c r="P77" s="16">
        <f t="shared" si="13"/>
        <v>4646815</v>
      </c>
      <c r="Q77" s="17">
        <f t="shared" si="14"/>
        <v>2072118.8</v>
      </c>
      <c r="R77" s="54">
        <f t="shared" si="15"/>
        <v>2574696.1999999997</v>
      </c>
      <c r="S77" s="16">
        <f t="shared" si="1"/>
        <v>0</v>
      </c>
      <c r="T77" s="17">
        <f t="shared" si="2"/>
        <v>0</v>
      </c>
      <c r="U77" s="18">
        <f t="shared" si="3"/>
        <v>0</v>
      </c>
      <c r="V77" s="16">
        <f t="shared" si="4"/>
        <v>325061</v>
      </c>
      <c r="W77" s="17">
        <f t="shared" si="5"/>
        <v>260048.80000000002</v>
      </c>
      <c r="X77" s="18">
        <f t="shared" si="6"/>
        <v>65012.200000000004</v>
      </c>
      <c r="Y77" s="82" t="str">
        <f t="shared" si="0"/>
        <v>State Bridge</v>
      </c>
      <c r="Z77" s="16">
        <v>0</v>
      </c>
      <c r="AA77" s="17">
        <f>0.8*Z77</f>
        <v>0</v>
      </c>
      <c r="AB77" s="18">
        <f>0.2*Z77</f>
        <v>0</v>
      </c>
      <c r="AC77" s="16">
        <f t="shared" si="16"/>
        <v>5281340</v>
      </c>
      <c r="AD77" s="17">
        <f t="shared" si="17"/>
        <v>2796625</v>
      </c>
      <c r="AE77" s="54">
        <f t="shared" si="18"/>
        <v>2484715</v>
      </c>
      <c r="AF77" s="16">
        <f t="shared" si="7"/>
        <v>0</v>
      </c>
      <c r="AG77" s="17">
        <f t="shared" si="8"/>
        <v>0</v>
      </c>
      <c r="AH77" s="18">
        <f t="shared" si="9"/>
        <v>0</v>
      </c>
      <c r="AI77" s="16">
        <f t="shared" si="10"/>
        <v>0</v>
      </c>
      <c r="AJ77" s="17">
        <f t="shared" si="11"/>
        <v>0</v>
      </c>
      <c r="AK77" s="17">
        <f t="shared" si="12"/>
        <v>0</v>
      </c>
    </row>
    <row r="78" spans="1:37" s="15" customFormat="1" ht="49.9" customHeight="1">
      <c r="A78" s="13" t="s">
        <v>49</v>
      </c>
      <c r="B78" s="22" t="s">
        <v>50</v>
      </c>
      <c r="C78" s="22" t="s">
        <v>51</v>
      </c>
      <c r="D78" s="9"/>
      <c r="E78" s="50" t="s">
        <v>52</v>
      </c>
      <c r="F78" s="9" t="s">
        <v>72</v>
      </c>
      <c r="G78" s="22" t="s">
        <v>299</v>
      </c>
      <c r="H78" s="22" t="s">
        <v>300</v>
      </c>
      <c r="I78" s="22" t="s">
        <v>56</v>
      </c>
      <c r="J78" s="22">
        <v>19</v>
      </c>
      <c r="K78" s="25"/>
      <c r="L78" s="26" t="s">
        <v>58</v>
      </c>
      <c r="M78" s="16">
        <v>5000</v>
      </c>
      <c r="N78" s="17">
        <f>0.9*M78</f>
        <v>4500</v>
      </c>
      <c r="O78" s="18">
        <f>0.1*M78</f>
        <v>500</v>
      </c>
      <c r="P78" s="16">
        <f t="shared" si="13"/>
        <v>4641815</v>
      </c>
      <c r="Q78" s="17">
        <f t="shared" si="14"/>
        <v>2067618.8</v>
      </c>
      <c r="R78" s="54">
        <f t="shared" si="15"/>
        <v>2574196.1999999997</v>
      </c>
      <c r="S78" s="16">
        <f t="shared" si="1"/>
        <v>0</v>
      </c>
      <c r="T78" s="17">
        <f t="shared" si="2"/>
        <v>0</v>
      </c>
      <c r="U78" s="18">
        <f t="shared" si="3"/>
        <v>0</v>
      </c>
      <c r="V78" s="16">
        <f t="shared" si="4"/>
        <v>5000</v>
      </c>
      <c r="W78" s="17">
        <f t="shared" si="5"/>
        <v>4500</v>
      </c>
      <c r="X78" s="18">
        <f t="shared" si="6"/>
        <v>500</v>
      </c>
      <c r="Y78" s="82" t="str">
        <f t="shared" si="0"/>
        <v>Interstate Bridge</v>
      </c>
      <c r="Z78" s="16">
        <v>225000</v>
      </c>
      <c r="AA78" s="17">
        <f>0.9*Z78</f>
        <v>202500</v>
      </c>
      <c r="AB78" s="18">
        <f>0.1*Z78</f>
        <v>22500</v>
      </c>
      <c r="AC78" s="16">
        <f t="shared" si="16"/>
        <v>5056340</v>
      </c>
      <c r="AD78" s="17">
        <f t="shared" si="17"/>
        <v>2594125</v>
      </c>
      <c r="AE78" s="54">
        <f t="shared" si="18"/>
        <v>2462215</v>
      </c>
      <c r="AF78" s="16">
        <f t="shared" si="7"/>
        <v>0</v>
      </c>
      <c r="AG78" s="17">
        <f t="shared" si="8"/>
        <v>0</v>
      </c>
      <c r="AH78" s="18">
        <f t="shared" si="9"/>
        <v>0</v>
      </c>
      <c r="AI78" s="16">
        <f t="shared" si="10"/>
        <v>225000</v>
      </c>
      <c r="AJ78" s="17">
        <f t="shared" si="11"/>
        <v>202500</v>
      </c>
      <c r="AK78" s="17">
        <f t="shared" si="12"/>
        <v>22500</v>
      </c>
    </row>
    <row r="79" spans="1:37" s="15" customFormat="1" ht="49.9" customHeight="1">
      <c r="A79" s="13"/>
      <c r="B79" s="22" t="s">
        <v>50</v>
      </c>
      <c r="C79" s="22" t="s">
        <v>148</v>
      </c>
      <c r="D79" s="9"/>
      <c r="E79" s="75" t="s">
        <v>66</v>
      </c>
      <c r="F79" s="9" t="s">
        <v>301</v>
      </c>
      <c r="G79" s="22" t="s">
        <v>302</v>
      </c>
      <c r="H79" s="22" t="s">
        <v>303</v>
      </c>
      <c r="I79" s="22" t="s">
        <v>112</v>
      </c>
      <c r="J79" s="22" t="s">
        <v>304</v>
      </c>
      <c r="K79" s="25">
        <v>43297</v>
      </c>
      <c r="L79" s="26" t="s">
        <v>305</v>
      </c>
      <c r="M79" s="16">
        <v>0</v>
      </c>
      <c r="N79" s="17">
        <v>0</v>
      </c>
      <c r="O79" s="18">
        <v>0</v>
      </c>
      <c r="P79" s="16">
        <f t="shared" si="13"/>
        <v>4641815</v>
      </c>
      <c r="Q79" s="17">
        <f t="shared" si="14"/>
        <v>2067618.8</v>
      </c>
      <c r="R79" s="54">
        <f t="shared" si="15"/>
        <v>2574196.1999999997</v>
      </c>
      <c r="S79" s="16">
        <f t="shared" si="1"/>
        <v>0</v>
      </c>
      <c r="T79" s="17">
        <f t="shared" si="2"/>
        <v>0</v>
      </c>
      <c r="U79" s="18">
        <f t="shared" si="3"/>
        <v>0</v>
      </c>
      <c r="V79" s="16">
        <f t="shared" si="4"/>
        <v>0</v>
      </c>
      <c r="W79" s="17">
        <f t="shared" si="5"/>
        <v>0</v>
      </c>
      <c r="X79" s="18">
        <f t="shared" si="6"/>
        <v>0</v>
      </c>
      <c r="Y79" s="82" t="str">
        <f t="shared" si="0"/>
        <v>Maintenance</v>
      </c>
      <c r="Z79" s="16">
        <v>0</v>
      </c>
      <c r="AA79" s="17">
        <v>0</v>
      </c>
      <c r="AB79" s="18">
        <v>0</v>
      </c>
      <c r="AC79" s="16">
        <f t="shared" si="16"/>
        <v>5056340</v>
      </c>
      <c r="AD79" s="17">
        <f t="shared" si="17"/>
        <v>2594125</v>
      </c>
      <c r="AE79" s="54">
        <f t="shared" si="18"/>
        <v>2462215</v>
      </c>
      <c r="AF79" s="16">
        <f t="shared" si="7"/>
        <v>0</v>
      </c>
      <c r="AG79" s="17">
        <f t="shared" si="8"/>
        <v>0</v>
      </c>
      <c r="AH79" s="18">
        <f t="shared" si="9"/>
        <v>0</v>
      </c>
      <c r="AI79" s="16">
        <f t="shared" si="10"/>
        <v>0</v>
      </c>
      <c r="AJ79" s="17">
        <f t="shared" si="11"/>
        <v>0</v>
      </c>
      <c r="AK79" s="17">
        <f t="shared" si="12"/>
        <v>0</v>
      </c>
    </row>
    <row r="80" spans="1:37" s="15" customFormat="1" ht="49.9" customHeight="1">
      <c r="A80" s="13" t="s">
        <v>49</v>
      </c>
      <c r="B80" s="22" t="s">
        <v>50</v>
      </c>
      <c r="C80" s="22" t="s">
        <v>61</v>
      </c>
      <c r="D80" s="9"/>
      <c r="E80" s="75" t="s">
        <v>66</v>
      </c>
      <c r="F80" s="9"/>
      <c r="G80" s="22" t="s">
        <v>302</v>
      </c>
      <c r="H80" s="22" t="s">
        <v>306</v>
      </c>
      <c r="I80" s="22" t="s">
        <v>199</v>
      </c>
      <c r="J80" s="22">
        <v>60</v>
      </c>
      <c r="K80" s="25"/>
      <c r="L80" s="26" t="s">
        <v>58</v>
      </c>
      <c r="M80" s="16">
        <v>155000</v>
      </c>
      <c r="N80" s="17">
        <f>0.8*M80</f>
        <v>124000</v>
      </c>
      <c r="O80" s="18">
        <f>0.2*M80</f>
        <v>31000</v>
      </c>
      <c r="P80" s="16">
        <f t="shared" si="13"/>
        <v>4486815</v>
      </c>
      <c r="Q80" s="17">
        <f t="shared" si="14"/>
        <v>1943618.8</v>
      </c>
      <c r="R80" s="54">
        <f t="shared" si="15"/>
        <v>2543196.1999999997</v>
      </c>
      <c r="S80" s="16">
        <f t="shared" si="1"/>
        <v>0</v>
      </c>
      <c r="T80" s="17">
        <f t="shared" si="2"/>
        <v>0</v>
      </c>
      <c r="U80" s="18">
        <f t="shared" si="3"/>
        <v>0</v>
      </c>
      <c r="V80" s="16">
        <f t="shared" si="4"/>
        <v>155000</v>
      </c>
      <c r="W80" s="17">
        <f t="shared" si="5"/>
        <v>124000</v>
      </c>
      <c r="X80" s="18">
        <f t="shared" si="6"/>
        <v>31000</v>
      </c>
      <c r="Y80" s="82" t="str">
        <f t="shared" si="0"/>
        <v>State Bridge</v>
      </c>
      <c r="Z80" s="16">
        <v>0</v>
      </c>
      <c r="AA80" s="17">
        <f>0.8*Z80</f>
        <v>0</v>
      </c>
      <c r="AB80" s="18">
        <f>0.2*Z80</f>
        <v>0</v>
      </c>
      <c r="AC80" s="16">
        <f t="shared" si="16"/>
        <v>5056340</v>
      </c>
      <c r="AD80" s="17">
        <f t="shared" si="17"/>
        <v>2594125</v>
      </c>
      <c r="AE80" s="54">
        <f t="shared" si="18"/>
        <v>2462215</v>
      </c>
      <c r="AF80" s="16">
        <f t="shared" si="7"/>
        <v>0</v>
      </c>
      <c r="AG80" s="17">
        <f t="shared" si="8"/>
        <v>0</v>
      </c>
      <c r="AH80" s="18">
        <f t="shared" si="9"/>
        <v>0</v>
      </c>
      <c r="AI80" s="16">
        <f t="shared" si="10"/>
        <v>0</v>
      </c>
      <c r="AJ80" s="17">
        <f t="shared" si="11"/>
        <v>0</v>
      </c>
      <c r="AK80" s="17">
        <f t="shared" si="12"/>
        <v>0</v>
      </c>
    </row>
    <row r="81" spans="1:37" s="15" customFormat="1" ht="49.9" customHeight="1">
      <c r="A81" s="13"/>
      <c r="B81" s="22" t="s">
        <v>60</v>
      </c>
      <c r="C81" s="22" t="s">
        <v>61</v>
      </c>
      <c r="D81" s="9"/>
      <c r="E81" s="75" t="s">
        <v>66</v>
      </c>
      <c r="F81" s="9" t="s">
        <v>307</v>
      </c>
      <c r="G81" s="22" t="s">
        <v>308</v>
      </c>
      <c r="H81" s="22" t="s">
        <v>309</v>
      </c>
      <c r="I81" s="22" t="s">
        <v>310</v>
      </c>
      <c r="J81" s="22" t="s">
        <v>304</v>
      </c>
      <c r="K81" s="25"/>
      <c r="L81" s="26" t="s">
        <v>311</v>
      </c>
      <c r="M81" s="16">
        <v>0</v>
      </c>
      <c r="N81" s="17">
        <v>0</v>
      </c>
      <c r="O81" s="18">
        <v>0</v>
      </c>
      <c r="P81" s="16">
        <f t="shared" si="13"/>
        <v>4486815</v>
      </c>
      <c r="Q81" s="17">
        <f t="shared" si="14"/>
        <v>1943618.8</v>
      </c>
      <c r="R81" s="54">
        <f t="shared" si="15"/>
        <v>2543196.1999999997</v>
      </c>
      <c r="S81" s="16">
        <f t="shared" si="1"/>
        <v>0</v>
      </c>
      <c r="T81" s="17">
        <f t="shared" si="2"/>
        <v>0</v>
      </c>
      <c r="U81" s="18">
        <f t="shared" si="3"/>
        <v>0</v>
      </c>
      <c r="V81" s="16">
        <f t="shared" si="4"/>
        <v>0</v>
      </c>
      <c r="W81" s="17">
        <f t="shared" si="5"/>
        <v>0</v>
      </c>
      <c r="X81" s="18">
        <f t="shared" si="6"/>
        <v>0</v>
      </c>
      <c r="Y81" s="82" t="str">
        <f t="shared" si="0"/>
        <v>State Bridge</v>
      </c>
      <c r="Z81" s="16">
        <v>0</v>
      </c>
      <c r="AA81" s="17">
        <v>0</v>
      </c>
      <c r="AB81" s="18">
        <v>0</v>
      </c>
      <c r="AC81" s="16">
        <f t="shared" si="16"/>
        <v>5056340</v>
      </c>
      <c r="AD81" s="17">
        <f t="shared" si="17"/>
        <v>2594125</v>
      </c>
      <c r="AE81" s="54">
        <f t="shared" si="18"/>
        <v>2462215</v>
      </c>
      <c r="AF81" s="16">
        <f t="shared" si="7"/>
        <v>0</v>
      </c>
      <c r="AG81" s="17">
        <f t="shared" si="8"/>
        <v>0</v>
      </c>
      <c r="AH81" s="18">
        <f t="shared" si="9"/>
        <v>0</v>
      </c>
      <c r="AI81" s="16">
        <f t="shared" si="10"/>
        <v>0</v>
      </c>
      <c r="AJ81" s="17">
        <f t="shared" si="11"/>
        <v>0</v>
      </c>
      <c r="AK81" s="17">
        <f t="shared" si="12"/>
        <v>0</v>
      </c>
    </row>
    <row r="82" spans="1:37" s="15" customFormat="1" ht="49.9" customHeight="1" thickBot="1">
      <c r="A82" s="14"/>
      <c r="B82" s="11" t="s">
        <v>60</v>
      </c>
      <c r="C82" s="11" t="s">
        <v>61</v>
      </c>
      <c r="D82" s="12" t="s">
        <v>312</v>
      </c>
      <c r="E82" s="76" t="s">
        <v>66</v>
      </c>
      <c r="F82" s="12" t="s">
        <v>313</v>
      </c>
      <c r="G82" s="11" t="s">
        <v>314</v>
      </c>
      <c r="H82" s="11" t="s">
        <v>315</v>
      </c>
      <c r="I82" s="11" t="s">
        <v>316</v>
      </c>
      <c r="J82" s="11">
        <v>83</v>
      </c>
      <c r="K82" s="46"/>
      <c r="L82" s="47" t="s">
        <v>317</v>
      </c>
      <c r="M82" s="19">
        <v>16800</v>
      </c>
      <c r="N82" s="20">
        <f>M82*0</f>
        <v>0</v>
      </c>
      <c r="O82" s="21">
        <f>M82*1</f>
        <v>16800</v>
      </c>
      <c r="P82" s="16">
        <f t="shared" si="13"/>
        <v>4470015</v>
      </c>
      <c r="Q82" s="17">
        <f t="shared" si="14"/>
        <v>1943618.8</v>
      </c>
      <c r="R82" s="54">
        <f t="shared" si="15"/>
        <v>2526396.1999999997</v>
      </c>
      <c r="S82" s="19">
        <f t="shared" si="1"/>
        <v>0</v>
      </c>
      <c r="T82" s="20">
        <f t="shared" si="2"/>
        <v>0</v>
      </c>
      <c r="U82" s="21">
        <f t="shared" si="3"/>
        <v>0</v>
      </c>
      <c r="V82" s="19">
        <f t="shared" si="4"/>
        <v>16800</v>
      </c>
      <c r="W82" s="20">
        <f t="shared" si="5"/>
        <v>0</v>
      </c>
      <c r="X82" s="21">
        <f t="shared" si="6"/>
        <v>16800</v>
      </c>
      <c r="Y82" s="83" t="str">
        <f t="shared" si="0"/>
        <v>State Bridge</v>
      </c>
      <c r="Z82" s="19">
        <v>0</v>
      </c>
      <c r="AA82" s="20">
        <f>Z82*0</f>
        <v>0</v>
      </c>
      <c r="AB82" s="21">
        <f>Z82*1</f>
        <v>0</v>
      </c>
      <c r="AC82" s="16">
        <f t="shared" si="16"/>
        <v>5056340</v>
      </c>
      <c r="AD82" s="17">
        <f t="shared" si="17"/>
        <v>2594125</v>
      </c>
      <c r="AE82" s="54">
        <f t="shared" si="18"/>
        <v>2462215</v>
      </c>
      <c r="AF82" s="19">
        <f t="shared" si="7"/>
        <v>0</v>
      </c>
      <c r="AG82" s="20">
        <f t="shared" si="8"/>
        <v>0</v>
      </c>
      <c r="AH82" s="21">
        <f t="shared" si="9"/>
        <v>0</v>
      </c>
      <c r="AI82" s="19">
        <f t="shared" si="10"/>
        <v>0</v>
      </c>
      <c r="AJ82" s="20">
        <f t="shared" si="11"/>
        <v>0</v>
      </c>
      <c r="AK82" s="20">
        <f t="shared" si="12"/>
        <v>0</v>
      </c>
    </row>
    <row r="83" spans="1:37" ht="49.9" customHeight="1" thickTop="1" thickBot="1">
      <c r="L83" s="58" t="s">
        <v>318</v>
      </c>
      <c r="M83" s="63">
        <f>SUM(M22:M82)</f>
        <v>6443263</v>
      </c>
      <c r="N83" s="64">
        <f>SUM(N22:N82)</f>
        <v>5443881.1999999993</v>
      </c>
      <c r="O83" s="65">
        <f>SUM(O22:O82)</f>
        <v>999381.80000000016</v>
      </c>
      <c r="P83" s="66"/>
      <c r="Q83" s="167"/>
      <c r="R83" s="167"/>
      <c r="S83" s="67">
        <f t="shared" ref="S83:X83" si="21">SUM(S22:S82)</f>
        <v>100000</v>
      </c>
      <c r="T83" s="62">
        <f t="shared" si="21"/>
        <v>0</v>
      </c>
      <c r="U83" s="68">
        <f t="shared" si="21"/>
        <v>100000</v>
      </c>
      <c r="V83" s="93">
        <f t="shared" si="21"/>
        <v>6343263</v>
      </c>
      <c r="W83" s="62">
        <f t="shared" si="21"/>
        <v>5443881.1999999993</v>
      </c>
      <c r="X83" s="68">
        <f t="shared" si="21"/>
        <v>899381.80000000016</v>
      </c>
      <c r="Y83" s="58" t="s">
        <v>318</v>
      </c>
      <c r="Z83" s="63">
        <f>SUM(Z22:Z82)</f>
        <v>2153188</v>
      </c>
      <c r="AA83" s="64">
        <f>SUM(AA22:AA82)</f>
        <v>1652500</v>
      </c>
      <c r="AB83" s="65">
        <f>SUM(AB22:AB82)</f>
        <v>500688</v>
      </c>
      <c r="AC83" s="66"/>
      <c r="AD83" s="167"/>
      <c r="AE83" s="167"/>
      <c r="AF83" s="67">
        <f t="shared" ref="AF83" si="22">SUM(AF22:AF82)</f>
        <v>100000</v>
      </c>
      <c r="AG83" s="62">
        <f t="shared" ref="AG83" si="23">SUM(AG22:AG82)</f>
        <v>0</v>
      </c>
      <c r="AH83" s="152">
        <f t="shared" ref="AH83" si="24">SUM(AH22:AH82)</f>
        <v>100000</v>
      </c>
      <c r="AI83" s="67">
        <f t="shared" ref="AI83" si="25">SUM(AI22:AI82)</f>
        <v>2053188</v>
      </c>
      <c r="AJ83" s="62">
        <f t="shared" ref="AJ83" si="26">SUM(AJ22:AJ82)</f>
        <v>1652500</v>
      </c>
      <c r="AK83" s="68">
        <f t="shared" ref="AK83" si="27">SUM(AK22:AK82)</f>
        <v>400688</v>
      </c>
    </row>
    <row r="84" spans="1:37" ht="19.899999999999999" customHeight="1" thickTop="1" thickBot="1">
      <c r="S84" s="168" t="str">
        <f>S18</f>
        <v>Maintenance Appropriation Total</v>
      </c>
      <c r="T84" s="169"/>
      <c r="U84" s="170"/>
      <c r="V84" s="168" t="str">
        <f>V18</f>
        <v>PDB Bridge Appropriation Total</v>
      </c>
      <c r="W84" s="169"/>
      <c r="X84" s="170"/>
      <c r="Y84" s="90"/>
      <c r="Z84" s="86"/>
      <c r="AA84" s="86"/>
      <c r="AB84" s="86"/>
      <c r="AC84" s="5"/>
      <c r="AF84" s="168" t="str">
        <f>AF18</f>
        <v>Maintenance Appropriation Total</v>
      </c>
      <c r="AG84" s="169"/>
      <c r="AH84" s="169"/>
      <c r="AI84" s="168" t="str">
        <f>AI18</f>
        <v>PDB Bridge Appropriation Total</v>
      </c>
      <c r="AJ84" s="169"/>
      <c r="AK84" s="170"/>
    </row>
    <row r="85" spans="1:37" ht="19.899999999999999" customHeight="1" thickTop="1" thickBot="1">
      <c r="Q85" s="40"/>
      <c r="R85" s="91" t="s">
        <v>46</v>
      </c>
      <c r="S85" s="61">
        <f>S19</f>
        <v>2103278</v>
      </c>
      <c r="T85" s="7">
        <f>T19</f>
        <v>0</v>
      </c>
      <c r="U85" s="8">
        <f>U19</f>
        <v>2103278</v>
      </c>
      <c r="V85" s="61">
        <f>V19</f>
        <v>8810000</v>
      </c>
      <c r="W85" s="7">
        <f>W19</f>
        <v>7387500</v>
      </c>
      <c r="X85" s="8">
        <f>X19</f>
        <v>1422500</v>
      </c>
      <c r="Y85" s="90"/>
      <c r="Z85" s="86"/>
      <c r="AA85" s="86"/>
      <c r="AB85" s="86"/>
      <c r="AC85" s="5"/>
      <c r="AE85" s="91" t="s">
        <v>46</v>
      </c>
      <c r="AF85" s="61">
        <f>AF19</f>
        <v>2103278</v>
      </c>
      <c r="AG85" s="7">
        <f>AG19</f>
        <v>0</v>
      </c>
      <c r="AH85" s="153">
        <f>AH19</f>
        <v>2103278</v>
      </c>
      <c r="AI85" s="61">
        <f>AI19</f>
        <v>5106250</v>
      </c>
      <c r="AJ85" s="7">
        <f>AJ19</f>
        <v>4246625</v>
      </c>
      <c r="AK85" s="8">
        <f>AK19</f>
        <v>859625</v>
      </c>
    </row>
    <row r="86" spans="1:37" ht="19.899999999999999" customHeight="1" thickTop="1" thickBot="1">
      <c r="Q86" s="40"/>
      <c r="R86" s="91" t="s">
        <v>319</v>
      </c>
      <c r="S86" s="61">
        <f t="shared" ref="S86:W86" si="28">S85-S83</f>
        <v>2003278</v>
      </c>
      <c r="T86" s="7">
        <f t="shared" si="28"/>
        <v>0</v>
      </c>
      <c r="U86" s="8">
        <f t="shared" si="28"/>
        <v>2003278</v>
      </c>
      <c r="V86" s="61">
        <f t="shared" si="28"/>
        <v>2466737</v>
      </c>
      <c r="W86" s="7">
        <f t="shared" si="28"/>
        <v>1943618.8000000007</v>
      </c>
      <c r="X86" s="8">
        <f>X85-X83</f>
        <v>523118.19999999984</v>
      </c>
      <c r="Y86" s="90"/>
      <c r="Z86" s="86"/>
      <c r="AA86" s="86"/>
      <c r="AB86" s="86"/>
      <c r="AC86" s="5"/>
      <c r="AE86" s="91" t="s">
        <v>319</v>
      </c>
      <c r="AF86" s="61">
        <f>AF85-AF83</f>
        <v>2003278</v>
      </c>
      <c r="AG86" s="7">
        <f t="shared" ref="AG86:AJ86" si="29">AG85-AG83</f>
        <v>0</v>
      </c>
      <c r="AH86" s="153">
        <f t="shared" si="29"/>
        <v>2003278</v>
      </c>
      <c r="AI86" s="61">
        <f t="shared" si="29"/>
        <v>3053062</v>
      </c>
      <c r="AJ86" s="7">
        <f t="shared" si="29"/>
        <v>2594125</v>
      </c>
      <c r="AK86" s="8">
        <f>AK85-AK83</f>
        <v>458937</v>
      </c>
    </row>
    <row r="87" spans="1:37" ht="13.9" thickTop="1">
      <c r="A87" s="10"/>
      <c r="Y87" s="90"/>
      <c r="Z87" s="86"/>
      <c r="AA87" s="86"/>
      <c r="AB87" s="86"/>
      <c r="AC87" s="5"/>
    </row>
    <row r="88" spans="1:37">
      <c r="A88" s="10"/>
      <c r="Y88" s="90"/>
      <c r="Z88" s="29"/>
      <c r="AA88" s="29"/>
      <c r="AB88" s="29"/>
      <c r="AC88" s="5"/>
    </row>
    <row r="89" spans="1:37">
      <c r="A89" s="10"/>
      <c r="Y89" s="90"/>
      <c r="Z89" s="29"/>
      <c r="AA89" s="29"/>
      <c r="AB89" s="29"/>
      <c r="AC89" s="5"/>
    </row>
    <row r="90" spans="1:37">
      <c r="A90" s="10"/>
      <c r="Y90" s="90"/>
      <c r="Z90" s="29"/>
      <c r="AA90" s="29"/>
      <c r="AB90" s="29"/>
      <c r="AC90" s="5"/>
    </row>
    <row r="91" spans="1:37">
      <c r="A91" s="10"/>
    </row>
  </sheetData>
  <mergeCells count="59">
    <mergeCell ref="A2:K2"/>
    <mergeCell ref="A3:K3"/>
    <mergeCell ref="S20:U20"/>
    <mergeCell ref="Y1:AE1"/>
    <mergeCell ref="Y11:AB11"/>
    <mergeCell ref="Y18:AB18"/>
    <mergeCell ref="Y12:AB12"/>
    <mergeCell ref="Y13:AB13"/>
    <mergeCell ref="Y14:AB14"/>
    <mergeCell ref="Y16:AB16"/>
    <mergeCell ref="Y17:AB17"/>
    <mergeCell ref="Y15:AB15"/>
    <mergeCell ref="L1:R1"/>
    <mergeCell ref="Y3:AB3"/>
    <mergeCell ref="Y4:AB4"/>
    <mergeCell ref="Y5:AB5"/>
    <mergeCell ref="Y10:AB10"/>
    <mergeCell ref="L2:O2"/>
    <mergeCell ref="L3:O3"/>
    <mergeCell ref="L6:O6"/>
    <mergeCell ref="L5:O5"/>
    <mergeCell ref="L4:O4"/>
    <mergeCell ref="Y6:AB6"/>
    <mergeCell ref="Y7:AB7"/>
    <mergeCell ref="Y2:AB2"/>
    <mergeCell ref="Y8:AB8"/>
    <mergeCell ref="Y9:AB9"/>
    <mergeCell ref="L14:O14"/>
    <mergeCell ref="L9:O9"/>
    <mergeCell ref="S84:U84"/>
    <mergeCell ref="L7:O7"/>
    <mergeCell ref="S18:U18"/>
    <mergeCell ref="L8:O8"/>
    <mergeCell ref="L11:O11"/>
    <mergeCell ref="L10:O10"/>
    <mergeCell ref="M20:O20"/>
    <mergeCell ref="A20:L20"/>
    <mergeCell ref="AF84:AH84"/>
    <mergeCell ref="AI84:AK84"/>
    <mergeCell ref="G12:K16"/>
    <mergeCell ref="L17:O17"/>
    <mergeCell ref="L16:O16"/>
    <mergeCell ref="L15:O15"/>
    <mergeCell ref="L13:O13"/>
    <mergeCell ref="L12:O12"/>
    <mergeCell ref="V84:X84"/>
    <mergeCell ref="L19:O19"/>
    <mergeCell ref="Z20:AB20"/>
    <mergeCell ref="V18:X18"/>
    <mergeCell ref="Q83:R83"/>
    <mergeCell ref="V20:X20"/>
    <mergeCell ref="P20:R20"/>
    <mergeCell ref="L18:O18"/>
    <mergeCell ref="AC20:AE20"/>
    <mergeCell ref="AD83:AE83"/>
    <mergeCell ref="AF18:AH18"/>
    <mergeCell ref="AI18:AK18"/>
    <mergeCell ref="AF20:AH20"/>
    <mergeCell ref="AI20:AK20"/>
  </mergeCells>
  <printOptions horizontalCentered="1"/>
  <pageMargins left="0.25" right="0.25" top="0.75" bottom="0.5" header="0.25" footer="0.25"/>
  <pageSetup paperSize="3" scale="37" fitToHeight="9" orientation="landscape" r:id="rId1"/>
  <headerFooter alignWithMargins="0">
    <oddHeader>&amp;C&amp;"Arial,Bold"&amp;12&amp;F</oddHeader>
    <oddFooter>&amp;L&amp;Z&amp;F&amp;CPage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D23D-8543-42C8-9A18-8F7F1B28F452}">
  <dimension ref="A1:M103"/>
  <sheetViews>
    <sheetView tabSelected="1" topLeftCell="A60" workbookViewId="0">
      <selection activeCell="A62" sqref="A62:XFD62"/>
    </sheetView>
  </sheetViews>
  <sheetFormatPr defaultColWidth="8.85546875" defaultRowHeight="13.15"/>
  <cols>
    <col min="1" max="1" width="21.5703125" style="94" bestFit="1" customWidth="1"/>
    <col min="2" max="2" width="10.7109375" style="94" customWidth="1"/>
    <col min="3" max="3" width="15.7109375" style="94" customWidth="1"/>
    <col min="4" max="4" width="50.7109375" style="94" customWidth="1"/>
    <col min="5" max="5" width="12.7109375" style="131" customWidth="1"/>
    <col min="6" max="9" width="15.7109375" style="131" customWidth="1"/>
    <col min="10" max="10" width="11.7109375" style="94" customWidth="1"/>
    <col min="11" max="11" width="10.5703125" style="94" customWidth="1"/>
    <col min="12" max="12" width="16.5703125" style="94" bestFit="1" customWidth="1"/>
    <col min="13" max="13" width="41.28515625" style="94" customWidth="1"/>
    <col min="14" max="16384" width="8.85546875" style="94"/>
  </cols>
  <sheetData>
    <row r="1" spans="1:13" ht="34.9" customHeight="1" thickBot="1">
      <c r="A1" s="213" t="s">
        <v>320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  <c r="M1" s="133" t="s">
        <v>321</v>
      </c>
    </row>
    <row r="2" spans="1:13" s="139" customFormat="1" ht="25.15" customHeight="1" thickBot="1">
      <c r="A2" s="134" t="s">
        <v>322</v>
      </c>
      <c r="B2" s="135" t="s">
        <v>42</v>
      </c>
      <c r="C2" s="135" t="s">
        <v>323</v>
      </c>
      <c r="D2" s="135" t="s">
        <v>324</v>
      </c>
      <c r="E2" s="136" t="s">
        <v>325</v>
      </c>
      <c r="F2" s="136" t="s">
        <v>326</v>
      </c>
      <c r="G2" s="136" t="s">
        <v>327</v>
      </c>
      <c r="H2" s="136" t="s">
        <v>328</v>
      </c>
      <c r="I2" s="136" t="s">
        <v>329</v>
      </c>
      <c r="J2" s="135" t="s">
        <v>330</v>
      </c>
      <c r="K2" s="135" t="s">
        <v>331</v>
      </c>
      <c r="L2" s="137" t="s">
        <v>332</v>
      </c>
      <c r="M2" s="138" t="s">
        <v>333</v>
      </c>
    </row>
    <row r="3" spans="1:13" ht="40.15" customHeight="1">
      <c r="A3" s="95" t="s">
        <v>334</v>
      </c>
      <c r="B3" s="96" t="s">
        <v>56</v>
      </c>
      <c r="C3" s="96" t="s">
        <v>335</v>
      </c>
      <c r="D3" s="96"/>
      <c r="E3" s="97">
        <v>105000</v>
      </c>
      <c r="F3" s="97">
        <v>5000</v>
      </c>
      <c r="G3" s="97">
        <f>0.9*F3</f>
        <v>4500</v>
      </c>
      <c r="H3" s="97">
        <f>0.1*F3</f>
        <v>500</v>
      </c>
      <c r="I3" s="97">
        <v>100000</v>
      </c>
      <c r="J3" s="96"/>
      <c r="K3" s="96"/>
      <c r="L3" s="98"/>
      <c r="M3" s="99" t="s">
        <v>336</v>
      </c>
    </row>
    <row r="4" spans="1:13" ht="40.15" customHeight="1">
      <c r="A4" s="100" t="s">
        <v>337</v>
      </c>
      <c r="B4" s="101" t="s">
        <v>74</v>
      </c>
      <c r="C4" s="101" t="s">
        <v>338</v>
      </c>
      <c r="D4" s="101" t="s">
        <v>339</v>
      </c>
      <c r="E4" s="102">
        <v>105000</v>
      </c>
      <c r="F4" s="102">
        <v>5000</v>
      </c>
      <c r="G4" s="102">
        <f t="shared" ref="G4:G20" si="0">0.8*F4</f>
        <v>4000</v>
      </c>
      <c r="H4" s="102">
        <f t="shared" ref="H4:H20" si="1">0.2*F4</f>
        <v>1000</v>
      </c>
      <c r="I4" s="102">
        <v>100000</v>
      </c>
      <c r="J4" s="101"/>
      <c r="K4" s="101"/>
      <c r="L4" s="103"/>
      <c r="M4" s="104" t="s">
        <v>340</v>
      </c>
    </row>
    <row r="5" spans="1:13" ht="40.15" customHeight="1">
      <c r="A5" s="105" t="s">
        <v>341</v>
      </c>
      <c r="B5" s="106" t="s">
        <v>79</v>
      </c>
      <c r="C5" s="106" t="s">
        <v>342</v>
      </c>
      <c r="D5" s="106" t="s">
        <v>343</v>
      </c>
      <c r="E5" s="107">
        <v>130000</v>
      </c>
      <c r="F5" s="107">
        <v>130000</v>
      </c>
      <c r="G5" s="107">
        <f t="shared" si="0"/>
        <v>104000</v>
      </c>
      <c r="H5" s="107">
        <f t="shared" si="1"/>
        <v>26000</v>
      </c>
      <c r="I5" s="107">
        <v>0</v>
      </c>
      <c r="J5" s="106"/>
      <c r="K5" s="106"/>
      <c r="L5" s="108"/>
      <c r="M5" s="104" t="s">
        <v>344</v>
      </c>
    </row>
    <row r="6" spans="1:13" ht="40.15" customHeight="1">
      <c r="A6" s="105" t="s">
        <v>345</v>
      </c>
      <c r="B6" s="106" t="s">
        <v>103</v>
      </c>
      <c r="C6" s="106" t="s">
        <v>346</v>
      </c>
      <c r="D6" s="140" t="s">
        <v>347</v>
      </c>
      <c r="E6" s="107">
        <v>105000</v>
      </c>
      <c r="F6" s="107">
        <v>105000</v>
      </c>
      <c r="G6" s="107">
        <f t="shared" si="0"/>
        <v>84000</v>
      </c>
      <c r="H6" s="107">
        <f t="shared" si="1"/>
        <v>21000</v>
      </c>
      <c r="I6" s="107">
        <v>0</v>
      </c>
      <c r="J6" s="106"/>
      <c r="K6" s="106"/>
      <c r="L6" s="108"/>
      <c r="M6" s="104" t="s">
        <v>348</v>
      </c>
    </row>
    <row r="7" spans="1:13" ht="40.15" customHeight="1">
      <c r="A7" s="105" t="s">
        <v>349</v>
      </c>
      <c r="B7" s="106" t="s">
        <v>108</v>
      </c>
      <c r="C7" s="106" t="s">
        <v>350</v>
      </c>
      <c r="D7" s="106" t="s">
        <v>351</v>
      </c>
      <c r="E7" s="107">
        <v>530000</v>
      </c>
      <c r="F7" s="107">
        <v>530000</v>
      </c>
      <c r="G7" s="107">
        <f t="shared" si="0"/>
        <v>424000</v>
      </c>
      <c r="H7" s="107">
        <f t="shared" si="1"/>
        <v>106000</v>
      </c>
      <c r="I7" s="107">
        <v>0</v>
      </c>
      <c r="J7" s="106"/>
      <c r="K7" s="106"/>
      <c r="L7" s="108"/>
      <c r="M7" s="104" t="s">
        <v>352</v>
      </c>
    </row>
    <row r="8" spans="1:13" ht="40.15" customHeight="1">
      <c r="A8" s="100" t="s">
        <v>353</v>
      </c>
      <c r="B8" s="101" t="s">
        <v>354</v>
      </c>
      <c r="C8" s="101" t="s">
        <v>350</v>
      </c>
      <c r="D8" s="101"/>
      <c r="E8" s="102">
        <v>530000</v>
      </c>
      <c r="F8" s="102">
        <v>30000</v>
      </c>
      <c r="G8" s="102">
        <f t="shared" si="0"/>
        <v>24000</v>
      </c>
      <c r="H8" s="102">
        <f t="shared" si="1"/>
        <v>6000</v>
      </c>
      <c r="I8" s="102">
        <v>500000</v>
      </c>
      <c r="J8" s="101"/>
      <c r="K8" s="101"/>
      <c r="L8" s="103"/>
      <c r="M8" s="104" t="s">
        <v>355</v>
      </c>
    </row>
    <row r="9" spans="1:13" ht="40.15" customHeight="1">
      <c r="A9" s="105" t="s">
        <v>356</v>
      </c>
      <c r="B9" s="106" t="s">
        <v>144</v>
      </c>
      <c r="C9" s="106" t="s">
        <v>357</v>
      </c>
      <c r="D9" s="106"/>
      <c r="E9" s="107">
        <v>180000</v>
      </c>
      <c r="F9" s="107">
        <v>180000</v>
      </c>
      <c r="G9" s="107">
        <f t="shared" si="0"/>
        <v>144000</v>
      </c>
      <c r="H9" s="107">
        <f t="shared" si="1"/>
        <v>36000</v>
      </c>
      <c r="I9" s="107">
        <v>0</v>
      </c>
      <c r="J9" s="106"/>
      <c r="K9" s="106"/>
      <c r="L9" s="108"/>
      <c r="M9" s="104" t="s">
        <v>348</v>
      </c>
    </row>
    <row r="10" spans="1:13" ht="40.15" customHeight="1">
      <c r="A10" s="100" t="s">
        <v>358</v>
      </c>
      <c r="B10" s="101" t="s">
        <v>147</v>
      </c>
      <c r="C10" s="101" t="s">
        <v>359</v>
      </c>
      <c r="D10" s="101" t="s">
        <v>339</v>
      </c>
      <c r="E10" s="102">
        <v>105000</v>
      </c>
      <c r="F10" s="102">
        <v>5000</v>
      </c>
      <c r="G10" s="102">
        <f t="shared" si="0"/>
        <v>4000</v>
      </c>
      <c r="H10" s="102">
        <f t="shared" si="1"/>
        <v>1000</v>
      </c>
      <c r="I10" s="102">
        <v>100000</v>
      </c>
      <c r="J10" s="101"/>
      <c r="K10" s="101"/>
      <c r="L10" s="103"/>
      <c r="M10" s="104" t="s">
        <v>340</v>
      </c>
    </row>
    <row r="11" spans="1:13" ht="40.15" customHeight="1">
      <c r="A11" s="105" t="s">
        <v>360</v>
      </c>
      <c r="B11" s="106" t="s">
        <v>166</v>
      </c>
      <c r="C11" s="106">
        <v>33</v>
      </c>
      <c r="D11" s="106"/>
      <c r="E11" s="107">
        <v>150000</v>
      </c>
      <c r="F11" s="107">
        <v>150000</v>
      </c>
      <c r="G11" s="107">
        <f t="shared" si="0"/>
        <v>120000</v>
      </c>
      <c r="H11" s="107">
        <f t="shared" si="1"/>
        <v>30000</v>
      </c>
      <c r="I11" s="107">
        <v>0</v>
      </c>
      <c r="J11" s="106"/>
      <c r="K11" s="106"/>
      <c r="L11" s="108"/>
      <c r="M11" s="104" t="s">
        <v>348</v>
      </c>
    </row>
    <row r="12" spans="1:13" ht="40.15" customHeight="1">
      <c r="A12" s="100" t="s">
        <v>361</v>
      </c>
      <c r="B12" s="101" t="s">
        <v>147</v>
      </c>
      <c r="C12" s="101" t="s">
        <v>362</v>
      </c>
      <c r="D12" s="101" t="s">
        <v>363</v>
      </c>
      <c r="E12" s="102">
        <v>530000</v>
      </c>
      <c r="F12" s="102">
        <v>30000</v>
      </c>
      <c r="G12" s="102">
        <f t="shared" si="0"/>
        <v>24000</v>
      </c>
      <c r="H12" s="102">
        <f t="shared" si="1"/>
        <v>6000</v>
      </c>
      <c r="I12" s="102">
        <v>500000</v>
      </c>
      <c r="J12" s="101"/>
      <c r="K12" s="101"/>
      <c r="L12" s="103"/>
      <c r="M12" s="104" t="s">
        <v>364</v>
      </c>
    </row>
    <row r="13" spans="1:13" ht="40.15" customHeight="1">
      <c r="A13" s="100" t="s">
        <v>365</v>
      </c>
      <c r="B13" s="101" t="s">
        <v>188</v>
      </c>
      <c r="C13" s="101" t="s">
        <v>366</v>
      </c>
      <c r="D13" s="101" t="s">
        <v>339</v>
      </c>
      <c r="E13" s="102">
        <v>130000</v>
      </c>
      <c r="F13" s="102">
        <v>5000</v>
      </c>
      <c r="G13" s="102">
        <f t="shared" si="0"/>
        <v>4000</v>
      </c>
      <c r="H13" s="102">
        <f t="shared" si="1"/>
        <v>1000</v>
      </c>
      <c r="I13" s="102">
        <v>125000</v>
      </c>
      <c r="J13" s="101"/>
      <c r="K13" s="101"/>
      <c r="L13" s="103"/>
      <c r="M13" s="104" t="s">
        <v>340</v>
      </c>
    </row>
    <row r="14" spans="1:13" ht="40.15" customHeight="1">
      <c r="A14" s="100" t="s">
        <v>367</v>
      </c>
      <c r="B14" s="101" t="s">
        <v>199</v>
      </c>
      <c r="C14" s="101" t="s">
        <v>368</v>
      </c>
      <c r="D14" s="101"/>
      <c r="E14" s="102">
        <v>80000</v>
      </c>
      <c r="F14" s="102">
        <v>5000</v>
      </c>
      <c r="G14" s="102">
        <f t="shared" si="0"/>
        <v>4000</v>
      </c>
      <c r="H14" s="102">
        <f t="shared" si="1"/>
        <v>1000</v>
      </c>
      <c r="I14" s="102">
        <v>75000</v>
      </c>
      <c r="J14" s="101"/>
      <c r="K14" s="101"/>
      <c r="L14" s="103"/>
      <c r="M14" s="104" t="s">
        <v>340</v>
      </c>
    </row>
    <row r="15" spans="1:13" ht="40.15" customHeight="1">
      <c r="A15" s="100" t="s">
        <v>369</v>
      </c>
      <c r="B15" s="101" t="s">
        <v>205</v>
      </c>
      <c r="C15" s="101" t="s">
        <v>370</v>
      </c>
      <c r="D15" s="101" t="s">
        <v>339</v>
      </c>
      <c r="E15" s="102">
        <v>105000</v>
      </c>
      <c r="F15" s="102">
        <v>5000</v>
      </c>
      <c r="G15" s="102">
        <f t="shared" si="0"/>
        <v>4000</v>
      </c>
      <c r="H15" s="102">
        <f t="shared" si="1"/>
        <v>1000</v>
      </c>
      <c r="I15" s="102">
        <v>100000</v>
      </c>
      <c r="J15" s="101"/>
      <c r="K15" s="101"/>
      <c r="L15" s="103"/>
      <c r="M15" s="104" t="s">
        <v>340</v>
      </c>
    </row>
    <row r="16" spans="1:13" ht="40.15" customHeight="1">
      <c r="A16" s="105" t="s">
        <v>371</v>
      </c>
      <c r="B16" s="106" t="s">
        <v>214</v>
      </c>
      <c r="C16" s="106" t="s">
        <v>372</v>
      </c>
      <c r="D16" s="106"/>
      <c r="E16" s="107">
        <v>155000</v>
      </c>
      <c r="F16" s="107">
        <v>155000</v>
      </c>
      <c r="G16" s="107">
        <f t="shared" si="0"/>
        <v>124000</v>
      </c>
      <c r="H16" s="107">
        <f t="shared" si="1"/>
        <v>31000</v>
      </c>
      <c r="I16" s="107">
        <v>0</v>
      </c>
      <c r="J16" s="106"/>
      <c r="K16" s="106"/>
      <c r="L16" s="108"/>
      <c r="M16" s="104" t="s">
        <v>348</v>
      </c>
    </row>
    <row r="17" spans="1:13" ht="40.15" customHeight="1">
      <c r="A17" s="100" t="s">
        <v>373</v>
      </c>
      <c r="B17" s="101" t="s">
        <v>374</v>
      </c>
      <c r="C17" s="101" t="s">
        <v>375</v>
      </c>
      <c r="D17" s="101" t="s">
        <v>363</v>
      </c>
      <c r="E17" s="102">
        <v>220000</v>
      </c>
      <c r="F17" s="102">
        <v>20000</v>
      </c>
      <c r="G17" s="102">
        <f t="shared" si="0"/>
        <v>16000</v>
      </c>
      <c r="H17" s="102">
        <f t="shared" si="1"/>
        <v>4000</v>
      </c>
      <c r="I17" s="102">
        <v>200000</v>
      </c>
      <c r="J17" s="101"/>
      <c r="K17" s="101"/>
      <c r="L17" s="103"/>
      <c r="M17" s="104" t="s">
        <v>376</v>
      </c>
    </row>
    <row r="18" spans="1:13" ht="40.15" customHeight="1">
      <c r="A18" s="105" t="s">
        <v>377</v>
      </c>
      <c r="B18" s="106" t="s">
        <v>378</v>
      </c>
      <c r="C18" s="106" t="s">
        <v>379</v>
      </c>
      <c r="D18" s="106"/>
      <c r="E18" s="107">
        <v>250000</v>
      </c>
      <c r="F18" s="107">
        <v>250000</v>
      </c>
      <c r="G18" s="107">
        <f t="shared" si="0"/>
        <v>200000</v>
      </c>
      <c r="H18" s="107">
        <f t="shared" si="1"/>
        <v>50000</v>
      </c>
      <c r="I18" s="107">
        <v>0</v>
      </c>
      <c r="J18" s="106"/>
      <c r="K18" s="106"/>
      <c r="L18" s="108"/>
      <c r="M18" s="104" t="s">
        <v>348</v>
      </c>
    </row>
    <row r="19" spans="1:13" ht="40.15" customHeight="1">
      <c r="A19" s="100" t="s">
        <v>380</v>
      </c>
      <c r="B19" s="101" t="s">
        <v>103</v>
      </c>
      <c r="C19" s="101" t="s">
        <v>381</v>
      </c>
      <c r="D19" s="101" t="s">
        <v>382</v>
      </c>
      <c r="E19" s="102">
        <v>205000</v>
      </c>
      <c r="F19" s="102">
        <v>5000</v>
      </c>
      <c r="G19" s="102">
        <f t="shared" si="0"/>
        <v>4000</v>
      </c>
      <c r="H19" s="102">
        <f t="shared" si="1"/>
        <v>1000</v>
      </c>
      <c r="I19" s="102">
        <v>0</v>
      </c>
      <c r="J19" s="101"/>
      <c r="K19" s="101"/>
      <c r="L19" s="103"/>
      <c r="M19" s="104" t="s">
        <v>340</v>
      </c>
    </row>
    <row r="20" spans="1:13" ht="40.15" customHeight="1">
      <c r="A20" s="105" t="s">
        <v>383</v>
      </c>
      <c r="B20" s="106" t="s">
        <v>166</v>
      </c>
      <c r="C20" s="106" t="s">
        <v>384</v>
      </c>
      <c r="D20" s="106" t="s">
        <v>385</v>
      </c>
      <c r="E20" s="107">
        <v>130000</v>
      </c>
      <c r="F20" s="107">
        <v>130000</v>
      </c>
      <c r="G20" s="107">
        <f t="shared" si="0"/>
        <v>104000</v>
      </c>
      <c r="H20" s="107">
        <f t="shared" si="1"/>
        <v>26000</v>
      </c>
      <c r="I20" s="107">
        <v>0</v>
      </c>
      <c r="J20" s="106"/>
      <c r="K20" s="106"/>
      <c r="L20" s="108"/>
      <c r="M20" s="104" t="s">
        <v>348</v>
      </c>
    </row>
    <row r="21" spans="1:13" ht="40.15" customHeight="1" thickBot="1">
      <c r="A21" s="109" t="s">
        <v>386</v>
      </c>
      <c r="B21" s="110" t="s">
        <v>56</v>
      </c>
      <c r="C21" s="110" t="s">
        <v>387</v>
      </c>
      <c r="D21" s="110"/>
      <c r="E21" s="111">
        <v>230000</v>
      </c>
      <c r="F21" s="111">
        <v>5000</v>
      </c>
      <c r="G21" s="111">
        <f>0.9*F21</f>
        <v>4500</v>
      </c>
      <c r="H21" s="111">
        <f>0.1*F21</f>
        <v>500</v>
      </c>
      <c r="I21" s="111">
        <v>225000</v>
      </c>
      <c r="J21" s="110"/>
      <c r="K21" s="110"/>
      <c r="L21" s="112"/>
      <c r="M21" s="113" t="s">
        <v>340</v>
      </c>
    </row>
    <row r="22" spans="1:13" ht="25.15" customHeight="1" thickBot="1">
      <c r="A22" s="216" t="s">
        <v>388</v>
      </c>
      <c r="B22" s="217"/>
      <c r="C22" s="217"/>
      <c r="D22" s="218"/>
      <c r="E22" s="114"/>
      <c r="F22" s="115">
        <f>SUM(F3:F21)</f>
        <v>1750000</v>
      </c>
      <c r="G22" s="115">
        <f>SUM(G3:G21)</f>
        <v>1401000</v>
      </c>
      <c r="H22" s="115">
        <f>SUM(H3:H21)</f>
        <v>349000</v>
      </c>
      <c r="I22" s="115">
        <f>SUM(I3:I21)</f>
        <v>2025000</v>
      </c>
      <c r="J22" s="219"/>
      <c r="K22" s="220"/>
      <c r="L22" s="220"/>
      <c r="M22" s="221"/>
    </row>
    <row r="23" spans="1:13" ht="34.9" customHeight="1" thickBot="1">
      <c r="A23" s="213" t="s">
        <v>389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33" t="s">
        <v>321</v>
      </c>
    </row>
    <row r="24" spans="1:13" s="139" customFormat="1" ht="25.15" customHeight="1" thickBot="1">
      <c r="A24" s="134" t="s">
        <v>322</v>
      </c>
      <c r="B24" s="135" t="s">
        <v>42</v>
      </c>
      <c r="C24" s="135" t="s">
        <v>323</v>
      </c>
      <c r="D24" s="135" t="s">
        <v>324</v>
      </c>
      <c r="E24" s="136" t="s">
        <v>325</v>
      </c>
      <c r="F24" s="136" t="s">
        <v>329</v>
      </c>
      <c r="G24" s="136" t="s">
        <v>327</v>
      </c>
      <c r="H24" s="136" t="s">
        <v>328</v>
      </c>
      <c r="I24" s="136" t="s">
        <v>329</v>
      </c>
      <c r="J24" s="135" t="s">
        <v>330</v>
      </c>
      <c r="K24" s="135" t="s">
        <v>331</v>
      </c>
      <c r="L24" s="141" t="s">
        <v>332</v>
      </c>
      <c r="M24" s="138" t="s">
        <v>333</v>
      </c>
    </row>
    <row r="25" spans="1:13" ht="45" customHeight="1">
      <c r="A25" s="116" t="s">
        <v>390</v>
      </c>
      <c r="B25" s="117" t="s">
        <v>391</v>
      </c>
      <c r="C25" s="117" t="s">
        <v>392</v>
      </c>
      <c r="D25" s="117" t="s">
        <v>393</v>
      </c>
      <c r="E25" s="118">
        <v>125000</v>
      </c>
      <c r="F25" s="118"/>
      <c r="G25" s="118"/>
      <c r="H25" s="118"/>
      <c r="I25" s="118"/>
      <c r="J25" s="119">
        <v>43983</v>
      </c>
      <c r="K25" s="120">
        <v>43675</v>
      </c>
      <c r="L25" s="117"/>
      <c r="M25" s="121"/>
    </row>
    <row r="26" spans="1:13" ht="45" customHeight="1">
      <c r="A26" s="142" t="s">
        <v>54</v>
      </c>
      <c r="B26" s="143" t="s">
        <v>205</v>
      </c>
      <c r="C26" s="143" t="s">
        <v>394</v>
      </c>
      <c r="D26" s="122" t="s">
        <v>395</v>
      </c>
      <c r="E26" s="123"/>
      <c r="F26" s="123"/>
      <c r="G26" s="123"/>
      <c r="H26" s="123"/>
      <c r="I26" s="123"/>
      <c r="J26" s="122"/>
      <c r="K26" s="122"/>
      <c r="L26" s="122"/>
      <c r="M26" s="103" t="s">
        <v>396</v>
      </c>
    </row>
    <row r="27" spans="1:13" ht="45" customHeight="1">
      <c r="A27" s="144" t="s">
        <v>62</v>
      </c>
      <c r="B27" s="145" t="s">
        <v>64</v>
      </c>
      <c r="C27" s="145" t="s">
        <v>350</v>
      </c>
      <c r="D27" s="122" t="s">
        <v>397</v>
      </c>
      <c r="E27" s="123"/>
      <c r="F27" s="123"/>
      <c r="G27" s="123"/>
      <c r="H27" s="123"/>
      <c r="I27" s="123"/>
      <c r="J27" s="122"/>
      <c r="K27" s="122"/>
      <c r="L27" s="122"/>
      <c r="M27" s="103" t="s">
        <v>396</v>
      </c>
    </row>
    <row r="28" spans="1:13" ht="45" customHeight="1">
      <c r="A28" s="144" t="s">
        <v>398</v>
      </c>
      <c r="B28" s="145" t="s">
        <v>74</v>
      </c>
      <c r="C28" s="145" t="s">
        <v>399</v>
      </c>
      <c r="D28" s="122" t="s">
        <v>400</v>
      </c>
      <c r="E28" s="123">
        <v>170000</v>
      </c>
      <c r="F28" s="123"/>
      <c r="G28" s="123"/>
      <c r="H28" s="123"/>
      <c r="I28" s="123"/>
      <c r="J28" s="122"/>
      <c r="K28" s="122"/>
      <c r="L28" s="122">
        <v>2020</v>
      </c>
      <c r="M28" s="103" t="s">
        <v>396</v>
      </c>
    </row>
    <row r="29" spans="1:13" ht="45" customHeight="1">
      <c r="A29" s="105" t="s">
        <v>87</v>
      </c>
      <c r="B29" s="106" t="s">
        <v>401</v>
      </c>
      <c r="C29" s="106" t="s">
        <v>402</v>
      </c>
      <c r="D29" s="106" t="s">
        <v>403</v>
      </c>
      <c r="E29" s="107">
        <v>800000</v>
      </c>
      <c r="F29" s="107">
        <v>800000</v>
      </c>
      <c r="G29" s="107">
        <f>0*F29</f>
        <v>0</v>
      </c>
      <c r="H29" s="107">
        <f>1*F29</f>
        <v>800000</v>
      </c>
      <c r="I29" s="107"/>
      <c r="J29" s="106"/>
      <c r="K29" s="106"/>
      <c r="L29" s="106"/>
      <c r="M29" s="103" t="s">
        <v>404</v>
      </c>
    </row>
    <row r="30" spans="1:13" ht="45" customHeight="1">
      <c r="A30" s="144" t="s">
        <v>405</v>
      </c>
      <c r="B30" s="145" t="s">
        <v>406</v>
      </c>
      <c r="C30" s="145" t="s">
        <v>407</v>
      </c>
      <c r="D30" s="122" t="s">
        <v>408</v>
      </c>
      <c r="E30" s="123"/>
      <c r="F30" s="123"/>
      <c r="G30" s="123"/>
      <c r="H30" s="123"/>
      <c r="I30" s="123"/>
      <c r="J30" s="122"/>
      <c r="K30" s="122"/>
      <c r="L30" s="122"/>
      <c r="M30" s="103" t="s">
        <v>396</v>
      </c>
    </row>
    <row r="31" spans="1:13" ht="45" customHeight="1">
      <c r="A31" s="105" t="s">
        <v>405</v>
      </c>
      <c r="B31" s="106" t="s">
        <v>406</v>
      </c>
      <c r="C31" s="106" t="s">
        <v>409</v>
      </c>
      <c r="D31" s="106" t="s">
        <v>410</v>
      </c>
      <c r="E31" s="107">
        <v>100000</v>
      </c>
      <c r="F31" s="107">
        <v>100000</v>
      </c>
      <c r="G31" s="107">
        <f>0*F31</f>
        <v>0</v>
      </c>
      <c r="H31" s="107">
        <f>1*F31</f>
        <v>100000</v>
      </c>
      <c r="I31" s="107"/>
      <c r="J31" s="106"/>
      <c r="K31" s="106"/>
      <c r="L31" s="106"/>
      <c r="M31" s="103" t="s">
        <v>411</v>
      </c>
    </row>
    <row r="32" spans="1:13" ht="45" customHeight="1">
      <c r="A32" s="144" t="s">
        <v>412</v>
      </c>
      <c r="B32" s="145" t="s">
        <v>112</v>
      </c>
      <c r="C32" s="145" t="s">
        <v>413</v>
      </c>
      <c r="D32" s="122" t="s">
        <v>414</v>
      </c>
      <c r="E32" s="123"/>
      <c r="F32" s="123"/>
      <c r="G32" s="123"/>
      <c r="H32" s="123"/>
      <c r="I32" s="123"/>
      <c r="J32" s="122"/>
      <c r="K32" s="122"/>
      <c r="L32" s="122"/>
      <c r="M32" s="103" t="s">
        <v>396</v>
      </c>
    </row>
    <row r="33" spans="1:13" ht="45" customHeight="1">
      <c r="A33" s="144" t="s">
        <v>415</v>
      </c>
      <c r="B33" s="145" t="s">
        <v>416</v>
      </c>
      <c r="C33" s="145" t="s">
        <v>417</v>
      </c>
      <c r="D33" s="122" t="s">
        <v>418</v>
      </c>
      <c r="E33" s="123">
        <v>150000</v>
      </c>
      <c r="F33" s="123"/>
      <c r="G33" s="123"/>
      <c r="H33" s="123"/>
      <c r="I33" s="123"/>
      <c r="J33" s="122"/>
      <c r="K33" s="124">
        <v>43916</v>
      </c>
      <c r="L33" s="122"/>
      <c r="M33" s="103" t="s">
        <v>396</v>
      </c>
    </row>
    <row r="34" spans="1:13" ht="45" customHeight="1">
      <c r="A34" s="100" t="s">
        <v>419</v>
      </c>
      <c r="B34" s="146"/>
      <c r="C34" s="146"/>
      <c r="D34" s="101"/>
      <c r="E34" s="102"/>
      <c r="F34" s="102"/>
      <c r="G34" s="102"/>
      <c r="H34" s="102"/>
      <c r="I34" s="102"/>
      <c r="J34" s="101"/>
      <c r="K34" s="125"/>
      <c r="L34" s="101"/>
      <c r="M34" s="103" t="s">
        <v>420</v>
      </c>
    </row>
    <row r="35" spans="1:13" ht="45" customHeight="1">
      <c r="A35" s="100" t="s">
        <v>421</v>
      </c>
      <c r="B35" s="101" t="s">
        <v>391</v>
      </c>
      <c r="C35" s="101" t="s">
        <v>366</v>
      </c>
      <c r="D35" s="101" t="s">
        <v>393</v>
      </c>
      <c r="E35" s="102">
        <v>250000</v>
      </c>
      <c r="F35" s="102"/>
      <c r="G35" s="102"/>
      <c r="H35" s="102"/>
      <c r="I35" s="102"/>
      <c r="J35" s="126">
        <v>43983</v>
      </c>
      <c r="K35" s="125">
        <v>43675</v>
      </c>
      <c r="L35" s="101"/>
      <c r="M35" s="103"/>
    </row>
    <row r="36" spans="1:13" ht="45" customHeight="1">
      <c r="A36" s="100" t="s">
        <v>422</v>
      </c>
      <c r="B36" s="101" t="s">
        <v>112</v>
      </c>
      <c r="C36" s="101" t="s">
        <v>423</v>
      </c>
      <c r="D36" s="101" t="s">
        <v>424</v>
      </c>
      <c r="E36" s="102">
        <v>150000</v>
      </c>
      <c r="F36" s="102"/>
      <c r="G36" s="102"/>
      <c r="H36" s="102"/>
      <c r="I36" s="102"/>
      <c r="J36" s="101"/>
      <c r="K36" s="101"/>
      <c r="L36" s="101">
        <v>2020</v>
      </c>
      <c r="M36" s="103" t="s">
        <v>425</v>
      </c>
    </row>
    <row r="37" spans="1:13" ht="45" customHeight="1">
      <c r="A37" s="105" t="s">
        <v>106</v>
      </c>
      <c r="B37" s="106" t="s">
        <v>56</v>
      </c>
      <c r="C37" s="106" t="s">
        <v>426</v>
      </c>
      <c r="D37" s="106" t="s">
        <v>427</v>
      </c>
      <c r="E37" s="107">
        <v>300000</v>
      </c>
      <c r="F37" s="107">
        <v>300000</v>
      </c>
      <c r="G37" s="107">
        <f>0*F37</f>
        <v>0</v>
      </c>
      <c r="H37" s="107">
        <f>1*F37</f>
        <v>300000</v>
      </c>
      <c r="I37" s="107"/>
      <c r="J37" s="106"/>
      <c r="K37" s="127">
        <v>44035</v>
      </c>
      <c r="L37" s="106"/>
      <c r="M37" s="103" t="s">
        <v>428</v>
      </c>
    </row>
    <row r="38" spans="1:13" ht="45" customHeight="1">
      <c r="A38" s="100" t="s">
        <v>429</v>
      </c>
      <c r="B38" s="101" t="s">
        <v>147</v>
      </c>
      <c r="C38" s="101" t="s">
        <v>430</v>
      </c>
      <c r="D38" s="101" t="s">
        <v>431</v>
      </c>
      <c r="E38" s="102">
        <v>150000</v>
      </c>
      <c r="F38" s="102"/>
      <c r="G38" s="102"/>
      <c r="H38" s="102"/>
      <c r="I38" s="102"/>
      <c r="J38" s="101"/>
      <c r="K38" s="125"/>
      <c r="L38" s="101"/>
      <c r="M38" s="103" t="s">
        <v>432</v>
      </c>
    </row>
    <row r="39" spans="1:13" ht="45" customHeight="1">
      <c r="A39" s="144" t="s">
        <v>116</v>
      </c>
      <c r="B39" s="145" t="s">
        <v>433</v>
      </c>
      <c r="C39" s="145" t="s">
        <v>434</v>
      </c>
      <c r="D39" s="122" t="s">
        <v>435</v>
      </c>
      <c r="E39" s="123"/>
      <c r="F39" s="123"/>
      <c r="G39" s="123"/>
      <c r="H39" s="123"/>
      <c r="I39" s="123"/>
      <c r="J39" s="122"/>
      <c r="K39" s="122"/>
      <c r="L39" s="122"/>
      <c r="M39" s="103" t="s">
        <v>396</v>
      </c>
    </row>
    <row r="40" spans="1:13" ht="45" customHeight="1">
      <c r="A40" s="100" t="s">
        <v>116</v>
      </c>
      <c r="B40" s="101" t="s">
        <v>166</v>
      </c>
      <c r="C40" s="101" t="s">
        <v>434</v>
      </c>
      <c r="D40" s="101" t="s">
        <v>436</v>
      </c>
      <c r="E40" s="102">
        <v>110000</v>
      </c>
      <c r="F40" s="102"/>
      <c r="G40" s="102"/>
      <c r="H40" s="102"/>
      <c r="I40" s="102"/>
      <c r="J40" s="101"/>
      <c r="K40" s="125"/>
      <c r="L40" s="101"/>
      <c r="M40" s="103" t="s">
        <v>437</v>
      </c>
    </row>
    <row r="41" spans="1:13" ht="45" customHeight="1">
      <c r="A41" s="144" t="s">
        <v>116</v>
      </c>
      <c r="B41" s="145" t="s">
        <v>438</v>
      </c>
      <c r="C41" s="145" t="s">
        <v>439</v>
      </c>
      <c r="D41" s="122" t="s">
        <v>440</v>
      </c>
      <c r="E41" s="123">
        <v>60000</v>
      </c>
      <c r="F41" s="123"/>
      <c r="G41" s="123"/>
      <c r="H41" s="123"/>
      <c r="I41" s="123"/>
      <c r="J41" s="122"/>
      <c r="K41" s="122"/>
      <c r="L41" s="122">
        <v>2020</v>
      </c>
      <c r="M41" s="103" t="s">
        <v>441</v>
      </c>
    </row>
    <row r="42" spans="1:13" ht="45" customHeight="1">
      <c r="A42" s="100" t="s">
        <v>442</v>
      </c>
      <c r="B42" s="101" t="s">
        <v>56</v>
      </c>
      <c r="C42" s="101" t="s">
        <v>443</v>
      </c>
      <c r="D42" s="101" t="s">
        <v>444</v>
      </c>
      <c r="E42" s="102"/>
      <c r="F42" s="102"/>
      <c r="G42" s="102"/>
      <c r="H42" s="102"/>
      <c r="I42" s="102"/>
      <c r="J42" s="101"/>
      <c r="K42" s="101"/>
      <c r="L42" s="101"/>
      <c r="M42" s="103"/>
    </row>
    <row r="43" spans="1:13" ht="45" customHeight="1">
      <c r="A43" s="100" t="s">
        <v>442</v>
      </c>
      <c r="B43" s="101" t="s">
        <v>56</v>
      </c>
      <c r="C43" s="101" t="s">
        <v>445</v>
      </c>
      <c r="D43" s="101" t="s">
        <v>444</v>
      </c>
      <c r="E43" s="102"/>
      <c r="F43" s="102"/>
      <c r="G43" s="102"/>
      <c r="H43" s="102"/>
      <c r="I43" s="102"/>
      <c r="J43" s="101"/>
      <c r="K43" s="101"/>
      <c r="L43" s="101"/>
      <c r="M43" s="103"/>
    </row>
    <row r="44" spans="1:13" ht="45" customHeight="1">
      <c r="A44" s="105" t="s">
        <v>446</v>
      </c>
      <c r="B44" s="106" t="s">
        <v>447</v>
      </c>
      <c r="C44" s="106" t="s">
        <v>342</v>
      </c>
      <c r="D44" s="106" t="s">
        <v>448</v>
      </c>
      <c r="E44" s="107">
        <v>130000</v>
      </c>
      <c r="F44" s="107">
        <v>130000</v>
      </c>
      <c r="G44" s="107">
        <f>0*F44</f>
        <v>0</v>
      </c>
      <c r="H44" s="107">
        <f>1*F44</f>
        <v>130000</v>
      </c>
      <c r="I44" s="107"/>
      <c r="J44" s="106"/>
      <c r="K44" s="106"/>
      <c r="L44" s="106">
        <v>2020</v>
      </c>
      <c r="M44" s="103" t="s">
        <v>449</v>
      </c>
    </row>
    <row r="45" spans="1:13" ht="45" customHeight="1">
      <c r="A45" s="144" t="s">
        <v>450</v>
      </c>
      <c r="B45" s="145" t="s">
        <v>56</v>
      </c>
      <c r="C45" s="145" t="s">
        <v>451</v>
      </c>
      <c r="D45" s="122" t="s">
        <v>452</v>
      </c>
      <c r="E45" s="123"/>
      <c r="F45" s="123"/>
      <c r="G45" s="123"/>
      <c r="H45" s="123"/>
      <c r="I45" s="123"/>
      <c r="J45" s="122"/>
      <c r="K45" s="122"/>
      <c r="L45" s="122"/>
      <c r="M45" s="103" t="s">
        <v>396</v>
      </c>
    </row>
    <row r="46" spans="1:13" ht="45" customHeight="1">
      <c r="A46" s="105" t="s">
        <v>450</v>
      </c>
      <c r="B46" s="106" t="s">
        <v>56</v>
      </c>
      <c r="C46" s="106" t="s">
        <v>453</v>
      </c>
      <c r="D46" s="106" t="s">
        <v>454</v>
      </c>
      <c r="E46" s="107">
        <v>300000</v>
      </c>
      <c r="F46" s="107">
        <v>300000</v>
      </c>
      <c r="G46" s="107">
        <f>0*F46</f>
        <v>0</v>
      </c>
      <c r="H46" s="107">
        <f>1*F46</f>
        <v>300000</v>
      </c>
      <c r="I46" s="107"/>
      <c r="J46" s="128"/>
      <c r="K46" s="127">
        <v>43998</v>
      </c>
      <c r="L46" s="106"/>
      <c r="M46" s="103" t="s">
        <v>428</v>
      </c>
    </row>
    <row r="47" spans="1:13" ht="45" customHeight="1">
      <c r="A47" s="144" t="s">
        <v>455</v>
      </c>
      <c r="B47" s="145" t="s">
        <v>74</v>
      </c>
      <c r="C47" s="145" t="s">
        <v>456</v>
      </c>
      <c r="D47" s="122" t="s">
        <v>457</v>
      </c>
      <c r="E47" s="123"/>
      <c r="F47" s="123"/>
      <c r="G47" s="123"/>
      <c r="H47" s="123"/>
      <c r="I47" s="123"/>
      <c r="J47" s="122"/>
      <c r="K47" s="122"/>
      <c r="L47" s="122"/>
      <c r="M47" s="103" t="s">
        <v>396</v>
      </c>
    </row>
    <row r="48" spans="1:13" ht="45" customHeight="1">
      <c r="A48" s="100" t="s">
        <v>458</v>
      </c>
      <c r="B48" s="101" t="s">
        <v>147</v>
      </c>
      <c r="C48" s="101" t="s">
        <v>459</v>
      </c>
      <c r="D48" s="101" t="s">
        <v>460</v>
      </c>
      <c r="E48" s="102">
        <v>100000</v>
      </c>
      <c r="F48" s="102"/>
      <c r="G48" s="102"/>
      <c r="H48" s="102"/>
      <c r="I48" s="102"/>
      <c r="J48" s="101"/>
      <c r="K48" s="101"/>
      <c r="L48" s="101">
        <v>2020</v>
      </c>
      <c r="M48" s="103" t="s">
        <v>461</v>
      </c>
    </row>
    <row r="49" spans="1:13" ht="45" customHeight="1">
      <c r="A49" s="144" t="s">
        <v>462</v>
      </c>
      <c r="B49" s="145" t="s">
        <v>202</v>
      </c>
      <c r="C49" s="145" t="s">
        <v>463</v>
      </c>
      <c r="D49" s="122" t="s">
        <v>464</v>
      </c>
      <c r="E49" s="123">
        <v>350000</v>
      </c>
      <c r="F49" s="123"/>
      <c r="G49" s="123"/>
      <c r="H49" s="123"/>
      <c r="I49" s="123"/>
      <c r="J49" s="129">
        <v>44075</v>
      </c>
      <c r="K49" s="124">
        <v>43755</v>
      </c>
      <c r="L49" s="122"/>
      <c r="M49" s="103" t="s">
        <v>396</v>
      </c>
    </row>
    <row r="50" spans="1:13" ht="45" customHeight="1">
      <c r="A50" s="144" t="s">
        <v>465</v>
      </c>
      <c r="B50" s="145" t="s">
        <v>466</v>
      </c>
      <c r="C50" s="145" t="s">
        <v>375</v>
      </c>
      <c r="D50" s="147" t="s">
        <v>467</v>
      </c>
      <c r="E50" s="123"/>
      <c r="F50" s="123"/>
      <c r="G50" s="123"/>
      <c r="H50" s="123"/>
      <c r="I50" s="123"/>
      <c r="J50" s="122"/>
      <c r="K50" s="122"/>
      <c r="L50" s="122"/>
      <c r="M50" s="103" t="s">
        <v>396</v>
      </c>
    </row>
    <row r="51" spans="1:13" ht="45" customHeight="1">
      <c r="A51" s="100" t="s">
        <v>468</v>
      </c>
      <c r="B51" s="101" t="s">
        <v>112</v>
      </c>
      <c r="C51" s="101" t="s">
        <v>469</v>
      </c>
      <c r="D51" s="101" t="s">
        <v>470</v>
      </c>
      <c r="E51" s="102">
        <v>200000</v>
      </c>
      <c r="F51" s="102"/>
      <c r="G51" s="102"/>
      <c r="H51" s="102"/>
      <c r="I51" s="102"/>
      <c r="J51" s="101"/>
      <c r="K51" s="101"/>
      <c r="L51" s="101">
        <v>2020</v>
      </c>
      <c r="M51" s="103" t="s">
        <v>471</v>
      </c>
    </row>
    <row r="52" spans="1:13" ht="45" customHeight="1">
      <c r="A52" s="144" t="s">
        <v>472</v>
      </c>
      <c r="B52" s="145" t="s">
        <v>473</v>
      </c>
      <c r="C52" s="145" t="s">
        <v>456</v>
      </c>
      <c r="D52" s="122" t="s">
        <v>474</v>
      </c>
      <c r="E52" s="123"/>
      <c r="F52" s="123"/>
      <c r="G52" s="123"/>
      <c r="H52" s="123"/>
      <c r="I52" s="123"/>
      <c r="J52" s="122"/>
      <c r="K52" s="122"/>
      <c r="L52" s="122"/>
      <c r="M52" s="103" t="s">
        <v>396</v>
      </c>
    </row>
    <row r="53" spans="1:13" ht="45" customHeight="1">
      <c r="A53" s="144" t="s">
        <v>180</v>
      </c>
      <c r="B53" s="145" t="s">
        <v>103</v>
      </c>
      <c r="C53" s="145" t="s">
        <v>475</v>
      </c>
      <c r="D53" s="122" t="s">
        <v>476</v>
      </c>
      <c r="E53" s="123"/>
      <c r="F53" s="123"/>
      <c r="G53" s="123"/>
      <c r="H53" s="123"/>
      <c r="I53" s="123"/>
      <c r="J53" s="122"/>
      <c r="K53" s="122"/>
      <c r="L53" s="122"/>
      <c r="M53" s="103" t="s">
        <v>396</v>
      </c>
    </row>
    <row r="54" spans="1:13" ht="45" customHeight="1">
      <c r="A54" s="144" t="s">
        <v>477</v>
      </c>
      <c r="B54" s="145" t="s">
        <v>202</v>
      </c>
      <c r="C54" s="145" t="s">
        <v>478</v>
      </c>
      <c r="D54" s="122" t="s">
        <v>479</v>
      </c>
      <c r="E54" s="123"/>
      <c r="F54" s="123"/>
      <c r="G54" s="123"/>
      <c r="H54" s="123"/>
      <c r="I54" s="123"/>
      <c r="J54" s="122"/>
      <c r="K54" s="122"/>
      <c r="L54" s="122"/>
      <c r="M54" s="103" t="s">
        <v>396</v>
      </c>
    </row>
    <row r="55" spans="1:13" ht="45" customHeight="1">
      <c r="A55" s="100" t="s">
        <v>186</v>
      </c>
      <c r="B55" s="101" t="s">
        <v>188</v>
      </c>
      <c r="C55" s="101" t="s">
        <v>370</v>
      </c>
      <c r="D55" s="101" t="s">
        <v>480</v>
      </c>
      <c r="E55" s="102">
        <v>500000</v>
      </c>
      <c r="F55" s="102"/>
      <c r="G55" s="102"/>
      <c r="H55" s="102"/>
      <c r="I55" s="102"/>
      <c r="J55" s="101"/>
      <c r="K55" s="101"/>
      <c r="L55" s="101">
        <v>2019</v>
      </c>
      <c r="M55" s="103" t="s">
        <v>481</v>
      </c>
    </row>
    <row r="56" spans="1:13" ht="45" customHeight="1">
      <c r="A56" s="144" t="s">
        <v>482</v>
      </c>
      <c r="B56" s="145" t="s">
        <v>103</v>
      </c>
      <c r="C56" s="145" t="s">
        <v>483</v>
      </c>
      <c r="D56" s="147" t="s">
        <v>484</v>
      </c>
      <c r="E56" s="123">
        <v>200000</v>
      </c>
      <c r="F56" s="123"/>
      <c r="G56" s="123"/>
      <c r="H56" s="123"/>
      <c r="I56" s="123"/>
      <c r="J56" s="129">
        <v>43952</v>
      </c>
      <c r="K56" s="124">
        <v>43669</v>
      </c>
      <c r="L56" s="122"/>
      <c r="M56" s="103" t="s">
        <v>396</v>
      </c>
    </row>
    <row r="57" spans="1:13" ht="45" customHeight="1">
      <c r="A57" s="144" t="s">
        <v>485</v>
      </c>
      <c r="B57" s="145" t="s">
        <v>486</v>
      </c>
      <c r="C57" s="145" t="s">
        <v>487</v>
      </c>
      <c r="D57" s="122" t="s">
        <v>488</v>
      </c>
      <c r="E57" s="123"/>
      <c r="F57" s="123"/>
      <c r="G57" s="123"/>
      <c r="H57" s="123"/>
      <c r="I57" s="123"/>
      <c r="J57" s="122"/>
      <c r="K57" s="122"/>
      <c r="L57" s="122"/>
      <c r="M57" s="103" t="s">
        <v>489</v>
      </c>
    </row>
    <row r="58" spans="1:13" ht="45" customHeight="1">
      <c r="A58" s="105" t="s">
        <v>197</v>
      </c>
      <c r="B58" s="106" t="s">
        <v>490</v>
      </c>
      <c r="C58" s="106"/>
      <c r="D58" s="106" t="s">
        <v>491</v>
      </c>
      <c r="E58" s="107">
        <v>130000</v>
      </c>
      <c r="F58" s="107">
        <v>130000</v>
      </c>
      <c r="G58" s="107">
        <f>0*F58</f>
        <v>0</v>
      </c>
      <c r="H58" s="107">
        <f>1*F58</f>
        <v>130000</v>
      </c>
      <c r="I58" s="107"/>
      <c r="J58" s="106"/>
      <c r="K58" s="106"/>
      <c r="L58" s="106"/>
      <c r="M58" s="103"/>
    </row>
    <row r="59" spans="1:13" ht="45" customHeight="1">
      <c r="A59" s="144" t="s">
        <v>200</v>
      </c>
      <c r="B59" s="145" t="s">
        <v>112</v>
      </c>
      <c r="C59" s="145" t="s">
        <v>492</v>
      </c>
      <c r="D59" s="122" t="s">
        <v>424</v>
      </c>
      <c r="E59" s="123">
        <v>150000</v>
      </c>
      <c r="F59" s="123"/>
      <c r="G59" s="123"/>
      <c r="H59" s="123"/>
      <c r="I59" s="123"/>
      <c r="J59" s="122"/>
      <c r="K59" s="122"/>
      <c r="L59" s="122">
        <v>2020</v>
      </c>
      <c r="M59" s="103" t="s">
        <v>493</v>
      </c>
    </row>
    <row r="60" spans="1:13" ht="45" customHeight="1">
      <c r="A60" s="144" t="s">
        <v>200</v>
      </c>
      <c r="B60" s="145" t="s">
        <v>112</v>
      </c>
      <c r="C60" s="145" t="s">
        <v>494</v>
      </c>
      <c r="D60" s="122" t="s">
        <v>424</v>
      </c>
      <c r="E60" s="123">
        <v>150000</v>
      </c>
      <c r="F60" s="123"/>
      <c r="G60" s="123"/>
      <c r="H60" s="123"/>
      <c r="I60" s="123"/>
      <c r="J60" s="122"/>
      <c r="K60" s="122"/>
      <c r="L60" s="122">
        <v>2020</v>
      </c>
      <c r="M60" s="103" t="s">
        <v>493</v>
      </c>
    </row>
    <row r="61" spans="1:13" ht="45" customHeight="1">
      <c r="A61" s="144" t="s">
        <v>203</v>
      </c>
      <c r="B61" s="145" t="s">
        <v>56</v>
      </c>
      <c r="C61" s="145" t="s">
        <v>495</v>
      </c>
      <c r="D61" s="122" t="s">
        <v>496</v>
      </c>
      <c r="E61" s="123"/>
      <c r="F61" s="123"/>
      <c r="G61" s="123"/>
      <c r="H61" s="123"/>
      <c r="I61" s="123"/>
      <c r="J61" s="122"/>
      <c r="K61" s="122"/>
      <c r="L61" s="122"/>
      <c r="M61" s="103" t="s">
        <v>396</v>
      </c>
    </row>
    <row r="62" spans="1:13" ht="45" customHeight="1">
      <c r="A62" s="105" t="s">
        <v>203</v>
      </c>
      <c r="B62" s="106" t="s">
        <v>56</v>
      </c>
      <c r="C62" s="106" t="s">
        <v>497</v>
      </c>
      <c r="D62" s="106" t="s">
        <v>498</v>
      </c>
      <c r="E62" s="107">
        <v>200000</v>
      </c>
      <c r="F62" s="107">
        <v>200000</v>
      </c>
      <c r="G62" s="107">
        <f>0*F62</f>
        <v>0</v>
      </c>
      <c r="H62" s="107">
        <f>1*F62</f>
        <v>200000</v>
      </c>
      <c r="I62" s="107"/>
      <c r="J62" s="106" t="s">
        <v>499</v>
      </c>
      <c r="K62" s="127">
        <v>43998</v>
      </c>
      <c r="L62" s="106"/>
      <c r="M62" s="103" t="s">
        <v>420</v>
      </c>
    </row>
    <row r="63" spans="1:13" ht="45" customHeight="1">
      <c r="A63" s="144" t="s">
        <v>207</v>
      </c>
      <c r="B63" s="145" t="s">
        <v>500</v>
      </c>
      <c r="C63" s="145" t="s">
        <v>501</v>
      </c>
      <c r="D63" s="122" t="s">
        <v>502</v>
      </c>
      <c r="E63" s="123"/>
      <c r="F63" s="123"/>
      <c r="G63" s="123"/>
      <c r="H63" s="123"/>
      <c r="I63" s="123"/>
      <c r="J63" s="122"/>
      <c r="K63" s="122"/>
      <c r="L63" s="122"/>
      <c r="M63" s="103" t="s">
        <v>396</v>
      </c>
    </row>
    <row r="64" spans="1:13" s="160" customFormat="1" ht="45" customHeight="1">
      <c r="A64" s="154" t="s">
        <v>216</v>
      </c>
      <c r="B64" s="155" t="s">
        <v>112</v>
      </c>
      <c r="C64" s="155" t="s">
        <v>503</v>
      </c>
      <c r="D64" s="122" t="s">
        <v>504</v>
      </c>
      <c r="E64" s="123"/>
      <c r="F64" s="123"/>
      <c r="G64" s="123"/>
      <c r="H64" s="123"/>
      <c r="I64" s="123"/>
      <c r="J64" s="122"/>
      <c r="K64" s="122"/>
      <c r="L64" s="122"/>
      <c r="M64" s="159"/>
    </row>
    <row r="65" spans="1:13" ht="45" customHeight="1">
      <c r="A65" s="105" t="s">
        <v>216</v>
      </c>
      <c r="B65" s="106" t="s">
        <v>112</v>
      </c>
      <c r="C65" s="106" t="s">
        <v>505</v>
      </c>
      <c r="D65" s="106" t="s">
        <v>506</v>
      </c>
      <c r="E65" s="107">
        <v>350000</v>
      </c>
      <c r="F65" s="107">
        <v>350000</v>
      </c>
      <c r="G65" s="107">
        <f>0*F65</f>
        <v>0</v>
      </c>
      <c r="H65" s="107">
        <f>1*F65</f>
        <v>350000</v>
      </c>
      <c r="I65" s="107"/>
      <c r="J65" s="106"/>
      <c r="K65" s="106"/>
      <c r="L65" s="106">
        <v>2019</v>
      </c>
      <c r="M65" s="103" t="s">
        <v>507</v>
      </c>
    </row>
    <row r="66" spans="1:13" s="160" customFormat="1" ht="45" customHeight="1">
      <c r="A66" s="157" t="s">
        <v>216</v>
      </c>
      <c r="B66" s="9" t="s">
        <v>112</v>
      </c>
      <c r="C66" s="9" t="s">
        <v>508</v>
      </c>
      <c r="D66" s="9" t="s">
        <v>509</v>
      </c>
      <c r="E66" s="158"/>
      <c r="F66" s="158"/>
      <c r="G66" s="158"/>
      <c r="H66" s="158"/>
      <c r="I66" s="158"/>
      <c r="J66" s="9"/>
      <c r="K66" s="161" t="s">
        <v>510</v>
      </c>
      <c r="L66" s="9"/>
      <c r="M66" s="159"/>
    </row>
    <row r="67" spans="1:13" ht="45" customHeight="1">
      <c r="A67" s="100" t="s">
        <v>216</v>
      </c>
      <c r="B67" s="101" t="s">
        <v>112</v>
      </c>
      <c r="C67" s="101" t="s">
        <v>357</v>
      </c>
      <c r="D67" s="101" t="s">
        <v>511</v>
      </c>
      <c r="E67" s="102"/>
      <c r="F67" s="102"/>
      <c r="G67" s="102"/>
      <c r="H67" s="102"/>
      <c r="I67" s="102"/>
      <c r="J67" s="101"/>
      <c r="K67" s="101"/>
      <c r="L67" s="101"/>
      <c r="M67" s="103" t="s">
        <v>512</v>
      </c>
    </row>
    <row r="68" spans="1:13" ht="45" customHeight="1">
      <c r="A68" s="100" t="s">
        <v>228</v>
      </c>
      <c r="B68" s="101" t="s">
        <v>513</v>
      </c>
      <c r="C68" s="101" t="s">
        <v>487</v>
      </c>
      <c r="D68" s="101" t="s">
        <v>514</v>
      </c>
      <c r="E68" s="102">
        <v>175000</v>
      </c>
      <c r="F68" s="102"/>
      <c r="G68" s="102"/>
      <c r="H68" s="102"/>
      <c r="I68" s="102"/>
      <c r="J68" s="101"/>
      <c r="K68" s="101"/>
      <c r="L68" s="101">
        <v>2019</v>
      </c>
      <c r="M68" s="103" t="s">
        <v>515</v>
      </c>
    </row>
    <row r="69" spans="1:13" ht="45" customHeight="1">
      <c r="A69" s="100" t="s">
        <v>243</v>
      </c>
      <c r="B69" s="101" t="s">
        <v>56</v>
      </c>
      <c r="C69" s="101" t="s">
        <v>516</v>
      </c>
      <c r="D69" s="101" t="s">
        <v>517</v>
      </c>
      <c r="E69" s="102">
        <v>350000</v>
      </c>
      <c r="F69" s="102"/>
      <c r="G69" s="102"/>
      <c r="H69" s="102"/>
      <c r="I69" s="102"/>
      <c r="J69" s="101" t="s">
        <v>499</v>
      </c>
      <c r="K69" s="125">
        <v>43998</v>
      </c>
      <c r="L69" s="101"/>
      <c r="M69" s="103"/>
    </row>
    <row r="70" spans="1:13" ht="45" customHeight="1">
      <c r="A70" s="144" t="s">
        <v>243</v>
      </c>
      <c r="B70" s="145" t="s">
        <v>56</v>
      </c>
      <c r="C70" s="145" t="s">
        <v>518</v>
      </c>
      <c r="D70" s="122" t="s">
        <v>519</v>
      </c>
      <c r="E70" s="123"/>
      <c r="F70" s="123"/>
      <c r="G70" s="123"/>
      <c r="H70" s="123"/>
      <c r="I70" s="123"/>
      <c r="J70" s="122"/>
      <c r="K70" s="122"/>
      <c r="L70" s="122"/>
      <c r="M70" s="103" t="s">
        <v>396</v>
      </c>
    </row>
    <row r="71" spans="1:13" ht="45" customHeight="1">
      <c r="A71" s="144" t="s">
        <v>243</v>
      </c>
      <c r="B71" s="145" t="s">
        <v>56</v>
      </c>
      <c r="C71" s="145" t="s">
        <v>520</v>
      </c>
      <c r="D71" s="122" t="s">
        <v>521</v>
      </c>
      <c r="E71" s="123"/>
      <c r="F71" s="123"/>
      <c r="G71" s="123"/>
      <c r="H71" s="123"/>
      <c r="I71" s="123"/>
      <c r="J71" s="122"/>
      <c r="K71" s="122"/>
      <c r="L71" s="122"/>
      <c r="M71" s="103" t="s">
        <v>396</v>
      </c>
    </row>
    <row r="72" spans="1:13" ht="45" customHeight="1">
      <c r="A72" s="100" t="s">
        <v>243</v>
      </c>
      <c r="B72" s="101" t="s">
        <v>522</v>
      </c>
      <c r="C72" s="101" t="s">
        <v>523</v>
      </c>
      <c r="D72" s="101" t="s">
        <v>524</v>
      </c>
      <c r="E72" s="102"/>
      <c r="F72" s="102"/>
      <c r="G72" s="102"/>
      <c r="H72" s="102"/>
      <c r="I72" s="102"/>
      <c r="J72" s="101"/>
      <c r="K72" s="101"/>
      <c r="L72" s="101"/>
      <c r="M72" s="103"/>
    </row>
    <row r="73" spans="1:13" ht="45" customHeight="1">
      <c r="A73" s="144" t="s">
        <v>525</v>
      </c>
      <c r="B73" s="145" t="s">
        <v>56</v>
      </c>
      <c r="C73" s="145" t="s">
        <v>526</v>
      </c>
      <c r="D73" s="122" t="s">
        <v>527</v>
      </c>
      <c r="E73" s="123"/>
      <c r="F73" s="123"/>
      <c r="G73" s="123"/>
      <c r="H73" s="123"/>
      <c r="I73" s="123"/>
      <c r="J73" s="122"/>
      <c r="K73" s="122"/>
      <c r="L73" s="122"/>
      <c r="M73" s="103" t="s">
        <v>396</v>
      </c>
    </row>
    <row r="74" spans="1:13" ht="45" customHeight="1">
      <c r="A74" s="144" t="s">
        <v>528</v>
      </c>
      <c r="B74" s="145" t="s">
        <v>529</v>
      </c>
      <c r="C74" s="145" t="s">
        <v>478</v>
      </c>
      <c r="D74" s="122" t="s">
        <v>530</v>
      </c>
      <c r="E74" s="123"/>
      <c r="F74" s="123"/>
      <c r="G74" s="123"/>
      <c r="H74" s="123"/>
      <c r="I74" s="123"/>
      <c r="J74" s="122"/>
      <c r="K74" s="122"/>
      <c r="L74" s="122"/>
      <c r="M74" s="103" t="s">
        <v>531</v>
      </c>
    </row>
    <row r="75" spans="1:13" ht="45" customHeight="1">
      <c r="A75" s="144" t="s">
        <v>285</v>
      </c>
      <c r="B75" s="145" t="s">
        <v>166</v>
      </c>
      <c r="C75" s="145" t="s">
        <v>384</v>
      </c>
      <c r="D75" s="122" t="s">
        <v>532</v>
      </c>
      <c r="E75" s="123"/>
      <c r="F75" s="123"/>
      <c r="G75" s="123"/>
      <c r="H75" s="123"/>
      <c r="I75" s="123"/>
      <c r="J75" s="122"/>
      <c r="K75" s="122"/>
      <c r="L75" s="122"/>
      <c r="M75" s="103" t="s">
        <v>396</v>
      </c>
    </row>
    <row r="76" spans="1:13" ht="45" customHeight="1">
      <c r="A76" s="100" t="s">
        <v>285</v>
      </c>
      <c r="B76" s="101" t="s">
        <v>166</v>
      </c>
      <c r="C76" s="101" t="s">
        <v>503</v>
      </c>
      <c r="D76" s="101" t="s">
        <v>533</v>
      </c>
      <c r="E76" s="102">
        <v>100000</v>
      </c>
      <c r="F76" s="102"/>
      <c r="G76" s="102"/>
      <c r="H76" s="102"/>
      <c r="I76" s="102"/>
      <c r="J76" s="101"/>
      <c r="K76" s="101"/>
      <c r="L76" s="101">
        <v>2019</v>
      </c>
      <c r="M76" s="103" t="s">
        <v>534</v>
      </c>
    </row>
    <row r="77" spans="1:13" ht="45" customHeight="1">
      <c r="A77" s="144" t="s">
        <v>535</v>
      </c>
      <c r="B77" s="145" t="s">
        <v>536</v>
      </c>
      <c r="C77" s="145" t="s">
        <v>537</v>
      </c>
      <c r="D77" s="122" t="s">
        <v>538</v>
      </c>
      <c r="E77" s="123"/>
      <c r="F77" s="123"/>
      <c r="G77" s="123"/>
      <c r="H77" s="123"/>
      <c r="I77" s="123"/>
      <c r="J77" s="122"/>
      <c r="K77" s="122"/>
      <c r="L77" s="122"/>
      <c r="M77" s="103" t="s">
        <v>396</v>
      </c>
    </row>
    <row r="78" spans="1:13" ht="45" customHeight="1">
      <c r="A78" s="154" t="s">
        <v>539</v>
      </c>
      <c r="B78" s="155" t="s">
        <v>147</v>
      </c>
      <c r="C78" s="155" t="s">
        <v>407</v>
      </c>
      <c r="D78" s="147" t="s">
        <v>540</v>
      </c>
      <c r="E78" s="123"/>
      <c r="F78" s="123"/>
      <c r="G78" s="123"/>
      <c r="H78" s="123"/>
      <c r="I78" s="123"/>
      <c r="J78" s="122"/>
      <c r="K78" s="124">
        <v>43176</v>
      </c>
      <c r="L78" s="122"/>
      <c r="M78" s="103"/>
    </row>
    <row r="79" spans="1:13" ht="45" customHeight="1" thickBot="1">
      <c r="A79" s="149" t="s">
        <v>541</v>
      </c>
      <c r="B79" s="150" t="s">
        <v>112</v>
      </c>
      <c r="C79" s="150" t="s">
        <v>542</v>
      </c>
      <c r="D79" s="150" t="s">
        <v>543</v>
      </c>
      <c r="E79" s="151"/>
      <c r="F79" s="151"/>
      <c r="G79" s="151"/>
      <c r="H79" s="151"/>
      <c r="I79" s="151"/>
      <c r="J79" s="148"/>
      <c r="K79" s="148"/>
      <c r="L79" s="148"/>
      <c r="M79" s="130" t="s">
        <v>396</v>
      </c>
    </row>
    <row r="80" spans="1:13" ht="25.15" customHeight="1" thickBot="1">
      <c r="A80" s="216" t="s">
        <v>388</v>
      </c>
      <c r="B80" s="217"/>
      <c r="C80" s="217"/>
      <c r="D80" s="218"/>
      <c r="E80" s="115">
        <f>SUM(E25:E79)</f>
        <v>5750000</v>
      </c>
      <c r="F80" s="115">
        <f>SUM(F25:F79)</f>
        <v>2310000</v>
      </c>
      <c r="G80" s="115">
        <f>SUM(G25:G79)</f>
        <v>0</v>
      </c>
      <c r="H80" s="115">
        <f>SUM(H25:H79)</f>
        <v>2310000</v>
      </c>
      <c r="I80" s="115">
        <f>SUM(I25:I79)</f>
        <v>0</v>
      </c>
      <c r="J80" s="219"/>
      <c r="K80" s="220"/>
      <c r="L80" s="220"/>
      <c r="M80" s="221"/>
    </row>
    <row r="83" spans="1:1" ht="14.45">
      <c r="A83" s="156"/>
    </row>
    <row r="84" spans="1:1" ht="14.45">
      <c r="A84" s="156"/>
    </row>
    <row r="85" spans="1:1" ht="14.45">
      <c r="A85" s="156"/>
    </row>
    <row r="86" spans="1:1" ht="14.45">
      <c r="A86" s="156"/>
    </row>
    <row r="87" spans="1:1" ht="14.45">
      <c r="A87" s="156"/>
    </row>
    <row r="88" spans="1:1" ht="14.45">
      <c r="A88" s="156"/>
    </row>
    <row r="99" spans="1:11">
      <c r="A99" s="132"/>
      <c r="B99" s="132"/>
      <c r="C99" s="132"/>
      <c r="D99" s="132"/>
      <c r="J99" s="132"/>
      <c r="K99" s="132"/>
    </row>
    <row r="100" spans="1:11">
      <c r="A100" s="132"/>
      <c r="B100" s="132"/>
      <c r="C100" s="132"/>
      <c r="D100" s="132"/>
      <c r="J100" s="132"/>
      <c r="K100" s="132"/>
    </row>
    <row r="101" spans="1:11">
      <c r="A101" s="132"/>
      <c r="B101" s="132"/>
      <c r="C101" s="132"/>
      <c r="D101" s="132"/>
      <c r="J101" s="132"/>
      <c r="K101" s="132"/>
    </row>
    <row r="102" spans="1:11">
      <c r="A102" s="132"/>
      <c r="B102" s="132"/>
      <c r="C102" s="132"/>
      <c r="D102" s="132"/>
      <c r="J102" s="132"/>
      <c r="K102" s="132"/>
    </row>
    <row r="103" spans="1:11" ht="12.75"/>
  </sheetData>
  <mergeCells count="6">
    <mergeCell ref="A1:L1"/>
    <mergeCell ref="A22:D22"/>
    <mergeCell ref="J22:M22"/>
    <mergeCell ref="A23:L23"/>
    <mergeCell ref="A80:D80"/>
    <mergeCell ref="J80:M80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B750E2B6F78446BE3924A57DBDE928" ma:contentTypeVersion="7" ma:contentTypeDescription="Create a new document." ma:contentTypeScope="" ma:versionID="50c9b9db3faafdc108452bc102548179">
  <xsd:schema xmlns:xsd="http://www.w3.org/2001/XMLSchema" xmlns:xs="http://www.w3.org/2001/XMLSchema" xmlns:p="http://schemas.microsoft.com/office/2006/metadata/properties" xmlns:ns1="http://schemas.microsoft.com/sharepoint/v3" xmlns:ns2="03005d8e-30b7-42f6-8719-aed6e4a72f4d" xmlns:ns3="4d67bd69-2825-4e7e-90a3-7efa44e3fc85" targetNamespace="http://schemas.microsoft.com/office/2006/metadata/properties" ma:root="true" ma:fieldsID="127da19e161859008c1a54d6864fca7b" ns1:_="" ns2:_="" ns3:_="">
    <xsd:import namespace="http://schemas.microsoft.com/sharepoint/v3"/>
    <xsd:import namespace="03005d8e-30b7-42f6-8719-aed6e4a72f4d"/>
    <xsd:import namespace="4d67bd69-2825-4e7e-90a3-7efa44e3fc8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05d8e-30b7-42f6-8719-aed6e4a72f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7bd69-2825-4e7e-90a3-7efa44e3f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3005d8e-30b7-42f6-8719-aed6e4a72f4d">Y363RYWKU4EF-2038851308-98</_dlc_DocId>
    <_dlc_DocIdUrl xmlns="03005d8e-30b7-42f6-8719-aed6e4a72f4d">
      <Url>https://vermontgov.sharepoint.com/sites/VTRANS/ProjInternal/HighwayAssets/StructuresAssets/_layouts/15/DocIdRedir.aspx?ID=Y363RYWKU4EF-2038851308-98</Url>
      <Description>Y363RYWKU4EF-2038851308-98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430B723-1852-4AFA-BBFF-0AAF9B5593BB}"/>
</file>

<file path=customXml/itemProps2.xml><?xml version="1.0" encoding="utf-8"?>
<ds:datastoreItem xmlns:ds="http://schemas.openxmlformats.org/officeDocument/2006/customXml" ds:itemID="{2F16A03A-70D4-4CE1-911C-5147A35570FA}"/>
</file>

<file path=customXml/itemProps3.xml><?xml version="1.0" encoding="utf-8"?>
<ds:datastoreItem xmlns:ds="http://schemas.openxmlformats.org/officeDocument/2006/customXml" ds:itemID="{40415A72-29E1-4F77-8B84-0C61F41D4F50}"/>
</file>

<file path=customXml/itemProps4.xml><?xml version="1.0" encoding="utf-8"?>
<ds:datastoreItem xmlns:ds="http://schemas.openxmlformats.org/officeDocument/2006/customXml" ds:itemID="{2EE73986-C12E-49D2-A4FB-57D092E26B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2018-12-07T13:42:20Z</dcterms:created>
  <dcterms:modified xsi:type="dcterms:W3CDTF">2021-01-29T18:32:58Z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0x0101000AB750E2B6F78446BE3924A57DBDE928</vt:lpwstr>
  </property>
  <property fmtid="{D5CDD505-2E9C-101B-9397-08002B2CF9AE}" pid="3" name="_dlc_DocIdItemGuid">
    <vt:lpwstr>22bb404d-bf2c-489a-ae26-091a95afc001</vt:lpwstr>
  </property>
</Properties>
</file>