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PID\PPAndRBureau\Research\_Project_System\20-2 Snow and Ice Performance\Add-On\final report\"/>
    </mc:Choice>
  </mc:AlternateContent>
  <xr:revisionPtr revIDLastSave="0" documentId="8_{985A3C86-FFF2-409A-82D0-2195570A0935}" xr6:coauthVersionLast="47" xr6:coauthVersionMax="47" xr10:uidLastSave="{00000000-0000-0000-0000-000000000000}"/>
  <bookViews>
    <workbookView xWindow="2280" yWindow="1890" windowWidth="16290" windowHeight="8910" xr2:uid="{00000000-000D-0000-FFFF-FFFF00000000}"/>
  </bookViews>
  <sheets>
    <sheet name="Cost and Weather Data by Garage" sheetId="1" r:id="rId1"/>
    <sheet name="AWSSI" sheetId="2" r:id="rId2"/>
    <sheet name="RSIC Costs" sheetId="4" r:id="rId3"/>
    <sheet name="RSIC Costs per LM" sheetId="5" r:id="rId4"/>
    <sheet name="Weighted Grip Loss" sheetId="3" r:id="rId5"/>
    <sheet name="Dynamic Charts" sheetId="7" r:id="rId6"/>
  </sheets>
  <definedNames>
    <definedName name="_xlnm._FilterDatabase" localSheetId="0" hidden="1">'Cost and Weather Data by Garage'!$A$1:$Q$407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6" i="7" l="1"/>
  <c r="N15" i="7"/>
  <c r="N14" i="7"/>
  <c r="N13" i="7"/>
  <c r="N12" i="7"/>
  <c r="N11" i="7"/>
  <c r="M16" i="7"/>
  <c r="M15" i="7"/>
  <c r="M14" i="7"/>
  <c r="M13" i="7"/>
  <c r="M12" i="7"/>
  <c r="M11" i="7"/>
  <c r="M10" i="7"/>
  <c r="M9" i="7"/>
  <c r="M8" i="7"/>
  <c r="M7" i="7"/>
  <c r="M6" i="7"/>
  <c r="L6" i="7"/>
  <c r="L16" i="7"/>
  <c r="L15" i="7"/>
  <c r="L14" i="7"/>
  <c r="L13" i="7"/>
  <c r="L12" i="7"/>
  <c r="L11" i="7"/>
  <c r="L10" i="7"/>
  <c r="L9" i="7"/>
  <c r="L8" i="7"/>
  <c r="L7" i="7"/>
  <c r="C3" i="5"/>
  <c r="D3" i="5"/>
  <c r="E3" i="5"/>
  <c r="F3" i="5"/>
  <c r="G3" i="5"/>
  <c r="H3" i="5"/>
  <c r="I3" i="5"/>
  <c r="J3" i="5"/>
  <c r="K3" i="5"/>
  <c r="L3" i="5"/>
  <c r="M3" i="5"/>
  <c r="C4" i="5"/>
  <c r="D4" i="5"/>
  <c r="E4" i="5"/>
  <c r="F4" i="5"/>
  <c r="G4" i="5"/>
  <c r="H4" i="5"/>
  <c r="I4" i="5"/>
  <c r="J4" i="5"/>
  <c r="K4" i="5"/>
  <c r="L4" i="5"/>
  <c r="M4" i="5"/>
  <c r="C5" i="5"/>
  <c r="D5" i="5"/>
  <c r="E5" i="5"/>
  <c r="F5" i="5"/>
  <c r="G5" i="5"/>
  <c r="H5" i="5"/>
  <c r="I5" i="5"/>
  <c r="J5" i="5"/>
  <c r="K5" i="5"/>
  <c r="L5" i="5"/>
  <c r="M5" i="5"/>
  <c r="C6" i="5"/>
  <c r="D6" i="5"/>
  <c r="E6" i="5"/>
  <c r="F6" i="5"/>
  <c r="G6" i="5"/>
  <c r="H6" i="5"/>
  <c r="I6" i="5"/>
  <c r="J6" i="5"/>
  <c r="K6" i="5"/>
  <c r="L6" i="5"/>
  <c r="M6" i="5"/>
  <c r="C7" i="5"/>
  <c r="D7" i="5"/>
  <c r="E7" i="5"/>
  <c r="F7" i="5"/>
  <c r="G7" i="5"/>
  <c r="H7" i="5"/>
  <c r="I7" i="5"/>
  <c r="J7" i="5"/>
  <c r="K7" i="5"/>
  <c r="L7" i="5"/>
  <c r="M7" i="5"/>
  <c r="C8" i="5"/>
  <c r="D8" i="5"/>
  <c r="E8" i="5"/>
  <c r="F8" i="5"/>
  <c r="G8" i="5"/>
  <c r="H8" i="5"/>
  <c r="I8" i="5"/>
  <c r="J8" i="5"/>
  <c r="K8" i="5"/>
  <c r="L8" i="5"/>
  <c r="M8" i="5"/>
  <c r="C9" i="5"/>
  <c r="D9" i="5"/>
  <c r="E9" i="5"/>
  <c r="F9" i="5"/>
  <c r="G9" i="5"/>
  <c r="H9" i="5"/>
  <c r="I9" i="5"/>
  <c r="J9" i="5"/>
  <c r="K9" i="5"/>
  <c r="L9" i="5"/>
  <c r="M9" i="5"/>
  <c r="C10" i="5"/>
  <c r="D10" i="5"/>
  <c r="E10" i="5"/>
  <c r="F10" i="5"/>
  <c r="G10" i="5"/>
  <c r="H10" i="5"/>
  <c r="I10" i="5"/>
  <c r="J10" i="5"/>
  <c r="K10" i="5"/>
  <c r="L10" i="5"/>
  <c r="M10" i="5"/>
  <c r="C11" i="5"/>
  <c r="D11" i="5"/>
  <c r="E11" i="5"/>
  <c r="F11" i="5"/>
  <c r="G11" i="5"/>
  <c r="H11" i="5"/>
  <c r="I11" i="5"/>
  <c r="J11" i="5"/>
  <c r="K11" i="5"/>
  <c r="L11" i="5"/>
  <c r="M11" i="5"/>
  <c r="C12" i="5"/>
  <c r="D12" i="5"/>
  <c r="E12" i="5"/>
  <c r="F12" i="5"/>
  <c r="G12" i="5"/>
  <c r="H12" i="5"/>
  <c r="I12" i="5"/>
  <c r="J12" i="5"/>
  <c r="K12" i="5"/>
  <c r="L12" i="5"/>
  <c r="M12" i="5"/>
  <c r="C13" i="5"/>
  <c r="D13" i="5"/>
  <c r="E13" i="5"/>
  <c r="F13" i="5"/>
  <c r="G13" i="5"/>
  <c r="H13" i="5"/>
  <c r="I13" i="5"/>
  <c r="J13" i="5"/>
  <c r="K13" i="5"/>
  <c r="L13" i="5"/>
  <c r="M13" i="5"/>
  <c r="C14" i="5"/>
  <c r="D14" i="5"/>
  <c r="E14" i="5"/>
  <c r="F14" i="5"/>
  <c r="G14" i="5"/>
  <c r="H14" i="5"/>
  <c r="I14" i="5"/>
  <c r="J14" i="5"/>
  <c r="K14" i="5"/>
  <c r="L14" i="5"/>
  <c r="M14" i="5"/>
  <c r="C15" i="5"/>
  <c r="D15" i="5"/>
  <c r="E15" i="5"/>
  <c r="F15" i="5"/>
  <c r="G15" i="5"/>
  <c r="H15" i="5"/>
  <c r="I15" i="5"/>
  <c r="J15" i="5"/>
  <c r="K15" i="5"/>
  <c r="L15" i="5"/>
  <c r="M15" i="5"/>
  <c r="C16" i="5"/>
  <c r="D16" i="5"/>
  <c r="E16" i="5"/>
  <c r="F16" i="5"/>
  <c r="G16" i="5"/>
  <c r="H16" i="5"/>
  <c r="I16" i="5"/>
  <c r="J16" i="5"/>
  <c r="K16" i="5"/>
  <c r="L16" i="5"/>
  <c r="M16" i="5"/>
  <c r="C17" i="5"/>
  <c r="D17" i="5"/>
  <c r="E17" i="5"/>
  <c r="F17" i="5"/>
  <c r="G17" i="5"/>
  <c r="H17" i="5"/>
  <c r="I17" i="5"/>
  <c r="J17" i="5"/>
  <c r="K17" i="5"/>
  <c r="L17" i="5"/>
  <c r="M17" i="5"/>
  <c r="C18" i="5"/>
  <c r="D18" i="5"/>
  <c r="E18" i="5"/>
  <c r="F18" i="5"/>
  <c r="G18" i="5"/>
  <c r="H18" i="5"/>
  <c r="I18" i="5"/>
  <c r="J18" i="5"/>
  <c r="K18" i="5"/>
  <c r="L18" i="5"/>
  <c r="M18" i="5"/>
  <c r="C19" i="5"/>
  <c r="D19" i="5"/>
  <c r="E19" i="5"/>
  <c r="F19" i="5"/>
  <c r="G19" i="5"/>
  <c r="H19" i="5"/>
  <c r="I19" i="5"/>
  <c r="J19" i="5"/>
  <c r="K19" i="5"/>
  <c r="L19" i="5"/>
  <c r="M19" i="5"/>
  <c r="C20" i="5"/>
  <c r="D20" i="5"/>
  <c r="E20" i="5"/>
  <c r="F20" i="5"/>
  <c r="G20" i="5"/>
  <c r="H20" i="5"/>
  <c r="I20" i="5"/>
  <c r="J20" i="5"/>
  <c r="K20" i="5"/>
  <c r="L20" i="5"/>
  <c r="M20" i="5"/>
  <c r="C21" i="5"/>
  <c r="D21" i="5"/>
  <c r="E21" i="5"/>
  <c r="F21" i="5"/>
  <c r="G21" i="5"/>
  <c r="H21" i="5"/>
  <c r="I21" i="5"/>
  <c r="J21" i="5"/>
  <c r="K21" i="5"/>
  <c r="L21" i="5"/>
  <c r="M21" i="5"/>
  <c r="C22" i="5"/>
  <c r="D22" i="5"/>
  <c r="E22" i="5"/>
  <c r="F22" i="5"/>
  <c r="G22" i="5"/>
  <c r="H22" i="5"/>
  <c r="I22" i="5"/>
  <c r="J22" i="5"/>
  <c r="K22" i="5"/>
  <c r="L22" i="5"/>
  <c r="M22" i="5"/>
  <c r="C23" i="5"/>
  <c r="D23" i="5"/>
  <c r="E23" i="5"/>
  <c r="F23" i="5"/>
  <c r="G23" i="5"/>
  <c r="H23" i="5"/>
  <c r="I23" i="5"/>
  <c r="J23" i="5"/>
  <c r="K23" i="5"/>
  <c r="L23" i="5"/>
  <c r="M23" i="5"/>
  <c r="C24" i="5"/>
  <c r="D24" i="5"/>
  <c r="E24" i="5"/>
  <c r="F24" i="5"/>
  <c r="G24" i="5"/>
  <c r="H24" i="5"/>
  <c r="I24" i="5"/>
  <c r="J24" i="5"/>
  <c r="K24" i="5"/>
  <c r="L24" i="5"/>
  <c r="M24" i="5"/>
  <c r="C25" i="5"/>
  <c r="D25" i="5"/>
  <c r="E25" i="5"/>
  <c r="F25" i="5"/>
  <c r="G25" i="5"/>
  <c r="H25" i="5"/>
  <c r="I25" i="5"/>
  <c r="J25" i="5"/>
  <c r="K25" i="5"/>
  <c r="L25" i="5"/>
  <c r="M25" i="5"/>
  <c r="C26" i="5"/>
  <c r="D26" i="5"/>
  <c r="E26" i="5"/>
  <c r="F26" i="5"/>
  <c r="G26" i="5"/>
  <c r="H26" i="5"/>
  <c r="I26" i="5"/>
  <c r="J26" i="5"/>
  <c r="K26" i="5"/>
  <c r="L26" i="5"/>
  <c r="M26" i="5"/>
  <c r="C27" i="5"/>
  <c r="D27" i="5"/>
  <c r="E27" i="5"/>
  <c r="F27" i="5"/>
  <c r="G27" i="5"/>
  <c r="H27" i="5"/>
  <c r="I27" i="5"/>
  <c r="J27" i="5"/>
  <c r="K27" i="5"/>
  <c r="L27" i="5"/>
  <c r="M27" i="5"/>
  <c r="C28" i="5"/>
  <c r="D28" i="5"/>
  <c r="E28" i="5"/>
  <c r="F28" i="5"/>
  <c r="G28" i="5"/>
  <c r="H28" i="5"/>
  <c r="I28" i="5"/>
  <c r="J28" i="5"/>
  <c r="K28" i="5"/>
  <c r="L28" i="5"/>
  <c r="M28" i="5"/>
  <c r="C29" i="5"/>
  <c r="D29" i="5"/>
  <c r="E29" i="5"/>
  <c r="F29" i="5"/>
  <c r="G29" i="5"/>
  <c r="H29" i="5"/>
  <c r="I29" i="5"/>
  <c r="J29" i="5"/>
  <c r="K29" i="5"/>
  <c r="L29" i="5"/>
  <c r="M29" i="5"/>
  <c r="C30" i="5"/>
  <c r="D30" i="5"/>
  <c r="E30" i="5"/>
  <c r="F30" i="5"/>
  <c r="G30" i="5"/>
  <c r="H30" i="5"/>
  <c r="I30" i="5"/>
  <c r="J30" i="5"/>
  <c r="K30" i="5"/>
  <c r="L30" i="5"/>
  <c r="M30" i="5"/>
  <c r="C31" i="5"/>
  <c r="D31" i="5"/>
  <c r="E31" i="5"/>
  <c r="F31" i="5"/>
  <c r="G31" i="5"/>
  <c r="H31" i="5"/>
  <c r="I31" i="5"/>
  <c r="J31" i="5"/>
  <c r="K31" i="5"/>
  <c r="L31" i="5"/>
  <c r="M31" i="5"/>
  <c r="C32" i="5"/>
  <c r="D32" i="5"/>
  <c r="E32" i="5"/>
  <c r="F32" i="5"/>
  <c r="G32" i="5"/>
  <c r="H32" i="5"/>
  <c r="I32" i="5"/>
  <c r="J32" i="5"/>
  <c r="K32" i="5"/>
  <c r="L32" i="5"/>
  <c r="M32" i="5"/>
  <c r="C33" i="5"/>
  <c r="D33" i="5"/>
  <c r="E33" i="5"/>
  <c r="F33" i="5"/>
  <c r="G33" i="5"/>
  <c r="H33" i="5"/>
  <c r="I33" i="5"/>
  <c r="J33" i="5"/>
  <c r="K33" i="5"/>
  <c r="L33" i="5"/>
  <c r="M33" i="5"/>
  <c r="C34" i="5"/>
  <c r="D34" i="5"/>
  <c r="E34" i="5"/>
  <c r="F34" i="5"/>
  <c r="G34" i="5"/>
  <c r="H34" i="5"/>
  <c r="I34" i="5"/>
  <c r="J34" i="5"/>
  <c r="K34" i="5"/>
  <c r="L34" i="5"/>
  <c r="M34" i="5"/>
  <c r="C35" i="5"/>
  <c r="D35" i="5"/>
  <c r="E35" i="5"/>
  <c r="F35" i="5"/>
  <c r="G35" i="5"/>
  <c r="H35" i="5"/>
  <c r="I35" i="5"/>
  <c r="J35" i="5"/>
  <c r="K35" i="5"/>
  <c r="L35" i="5"/>
  <c r="M35" i="5"/>
  <c r="C36" i="5"/>
  <c r="D36" i="5"/>
  <c r="E36" i="5"/>
  <c r="F36" i="5"/>
  <c r="G36" i="5"/>
  <c r="H36" i="5"/>
  <c r="I36" i="5"/>
  <c r="J36" i="5"/>
  <c r="K36" i="5"/>
  <c r="L36" i="5"/>
  <c r="M36" i="5"/>
  <c r="C37" i="5"/>
  <c r="D37" i="5"/>
  <c r="E37" i="5"/>
  <c r="F37" i="5"/>
  <c r="G37" i="5"/>
  <c r="H37" i="5"/>
  <c r="I37" i="5"/>
  <c r="J37" i="5"/>
  <c r="K37" i="5"/>
  <c r="L37" i="5"/>
  <c r="M37" i="5"/>
  <c r="C38" i="5"/>
  <c r="D38" i="5"/>
  <c r="E38" i="5"/>
  <c r="F38" i="5"/>
  <c r="G38" i="5"/>
  <c r="H38" i="5"/>
  <c r="I38" i="5"/>
  <c r="J38" i="5"/>
  <c r="K38" i="5"/>
  <c r="L38" i="5"/>
  <c r="M38" i="5"/>
  <c r="C39" i="5"/>
  <c r="D39" i="5"/>
  <c r="E39" i="5"/>
  <c r="F39" i="5"/>
  <c r="G39" i="5"/>
  <c r="H39" i="5"/>
  <c r="I39" i="5"/>
  <c r="J39" i="5"/>
  <c r="K39" i="5"/>
  <c r="L39" i="5"/>
  <c r="M39" i="5"/>
  <c r="C40" i="5"/>
  <c r="D40" i="5"/>
  <c r="E40" i="5"/>
  <c r="F40" i="5"/>
  <c r="G40" i="5"/>
  <c r="H40" i="5"/>
  <c r="I40" i="5"/>
  <c r="J40" i="5"/>
  <c r="K40" i="5"/>
  <c r="L40" i="5"/>
  <c r="M40" i="5"/>
  <c r="M2" i="5"/>
  <c r="L2" i="5"/>
  <c r="K2" i="5"/>
  <c r="J2" i="5"/>
  <c r="I2" i="5"/>
  <c r="H2" i="5"/>
  <c r="G2" i="5"/>
  <c r="F2" i="5"/>
  <c r="C3" i="4"/>
  <c r="D3" i="4"/>
  <c r="E3" i="4"/>
  <c r="F3" i="4"/>
  <c r="G3" i="4"/>
  <c r="H3" i="4"/>
  <c r="I3" i="4"/>
  <c r="J3" i="4"/>
  <c r="K3" i="4"/>
  <c r="L3" i="4"/>
  <c r="M3" i="4"/>
  <c r="C4" i="4"/>
  <c r="D4" i="4"/>
  <c r="E4" i="4"/>
  <c r="F4" i="4"/>
  <c r="G4" i="4"/>
  <c r="H4" i="4"/>
  <c r="I4" i="4"/>
  <c r="J4" i="4"/>
  <c r="K4" i="4"/>
  <c r="L4" i="4"/>
  <c r="M4" i="4"/>
  <c r="C5" i="4"/>
  <c r="D5" i="4"/>
  <c r="E5" i="4"/>
  <c r="F5" i="4"/>
  <c r="G5" i="4"/>
  <c r="H5" i="4"/>
  <c r="I5" i="4"/>
  <c r="J5" i="4"/>
  <c r="K5" i="4"/>
  <c r="L5" i="4"/>
  <c r="M5" i="4"/>
  <c r="C6" i="4"/>
  <c r="D6" i="4"/>
  <c r="E6" i="4"/>
  <c r="F6" i="4"/>
  <c r="G6" i="4"/>
  <c r="H6" i="4"/>
  <c r="I6" i="4"/>
  <c r="J6" i="4"/>
  <c r="K6" i="4"/>
  <c r="L6" i="4"/>
  <c r="M6" i="4"/>
  <c r="C7" i="4"/>
  <c r="D7" i="4"/>
  <c r="E7" i="4"/>
  <c r="F7" i="4"/>
  <c r="G7" i="4"/>
  <c r="H7" i="4"/>
  <c r="I7" i="4"/>
  <c r="J7" i="4"/>
  <c r="K7" i="4"/>
  <c r="L7" i="4"/>
  <c r="M7" i="4"/>
  <c r="C8" i="4"/>
  <c r="D8" i="4"/>
  <c r="E8" i="4"/>
  <c r="F8" i="4"/>
  <c r="G8" i="4"/>
  <c r="H8" i="4"/>
  <c r="I8" i="4"/>
  <c r="J8" i="4"/>
  <c r="K8" i="4"/>
  <c r="L8" i="4"/>
  <c r="M8" i="4"/>
  <c r="C9" i="4"/>
  <c r="D9" i="4"/>
  <c r="E9" i="4"/>
  <c r="F9" i="4"/>
  <c r="G9" i="4"/>
  <c r="H9" i="4"/>
  <c r="I9" i="4"/>
  <c r="J9" i="4"/>
  <c r="K9" i="4"/>
  <c r="L9" i="4"/>
  <c r="M9" i="4"/>
  <c r="C10" i="4"/>
  <c r="D10" i="4"/>
  <c r="E10" i="4"/>
  <c r="F10" i="4"/>
  <c r="G10" i="4"/>
  <c r="H10" i="4"/>
  <c r="I10" i="4"/>
  <c r="J10" i="4"/>
  <c r="K10" i="4"/>
  <c r="L10" i="4"/>
  <c r="M10" i="4"/>
  <c r="C11" i="4"/>
  <c r="D11" i="4"/>
  <c r="E11" i="4"/>
  <c r="F11" i="4"/>
  <c r="G11" i="4"/>
  <c r="H11" i="4"/>
  <c r="I11" i="4"/>
  <c r="J11" i="4"/>
  <c r="K11" i="4"/>
  <c r="L11" i="4"/>
  <c r="M11" i="4"/>
  <c r="C12" i="4"/>
  <c r="D12" i="4"/>
  <c r="E12" i="4"/>
  <c r="F12" i="4"/>
  <c r="G12" i="4"/>
  <c r="H12" i="4"/>
  <c r="I12" i="4"/>
  <c r="J12" i="4"/>
  <c r="K12" i="4"/>
  <c r="L12" i="4"/>
  <c r="M12" i="4"/>
  <c r="C13" i="4"/>
  <c r="D13" i="4"/>
  <c r="E13" i="4"/>
  <c r="F13" i="4"/>
  <c r="G13" i="4"/>
  <c r="H13" i="4"/>
  <c r="I13" i="4"/>
  <c r="J13" i="4"/>
  <c r="K13" i="4"/>
  <c r="L13" i="4"/>
  <c r="M13" i="4"/>
  <c r="C14" i="4"/>
  <c r="D14" i="4"/>
  <c r="E14" i="4"/>
  <c r="F14" i="4"/>
  <c r="G14" i="4"/>
  <c r="H14" i="4"/>
  <c r="I14" i="4"/>
  <c r="J14" i="4"/>
  <c r="K14" i="4"/>
  <c r="L14" i="4"/>
  <c r="M14" i="4"/>
  <c r="C15" i="4"/>
  <c r="D15" i="4"/>
  <c r="E15" i="4"/>
  <c r="F15" i="4"/>
  <c r="G15" i="4"/>
  <c r="H15" i="4"/>
  <c r="I15" i="4"/>
  <c r="J15" i="4"/>
  <c r="K15" i="4"/>
  <c r="L15" i="4"/>
  <c r="M15" i="4"/>
  <c r="C16" i="4"/>
  <c r="D16" i="4"/>
  <c r="E16" i="4"/>
  <c r="F16" i="4"/>
  <c r="G16" i="4"/>
  <c r="H16" i="4"/>
  <c r="I16" i="4"/>
  <c r="J16" i="4"/>
  <c r="K16" i="4"/>
  <c r="L16" i="4"/>
  <c r="M16" i="4"/>
  <c r="C17" i="4"/>
  <c r="D17" i="4"/>
  <c r="E17" i="4"/>
  <c r="F17" i="4"/>
  <c r="G17" i="4"/>
  <c r="H17" i="4"/>
  <c r="I17" i="4"/>
  <c r="J17" i="4"/>
  <c r="K17" i="4"/>
  <c r="L17" i="4"/>
  <c r="M17" i="4"/>
  <c r="C18" i="4"/>
  <c r="D18" i="4"/>
  <c r="E18" i="4"/>
  <c r="F18" i="4"/>
  <c r="G18" i="4"/>
  <c r="H18" i="4"/>
  <c r="I18" i="4"/>
  <c r="J18" i="4"/>
  <c r="K18" i="4"/>
  <c r="L18" i="4"/>
  <c r="M18" i="4"/>
  <c r="C19" i="4"/>
  <c r="D19" i="4"/>
  <c r="E19" i="4"/>
  <c r="F19" i="4"/>
  <c r="G19" i="4"/>
  <c r="H19" i="4"/>
  <c r="I19" i="4"/>
  <c r="J19" i="4"/>
  <c r="K19" i="4"/>
  <c r="L19" i="4"/>
  <c r="M19" i="4"/>
  <c r="C20" i="4"/>
  <c r="D20" i="4"/>
  <c r="E20" i="4"/>
  <c r="F20" i="4"/>
  <c r="G20" i="4"/>
  <c r="H20" i="4"/>
  <c r="I20" i="4"/>
  <c r="J20" i="4"/>
  <c r="K20" i="4"/>
  <c r="L20" i="4"/>
  <c r="M20" i="4"/>
  <c r="C21" i="4"/>
  <c r="D21" i="4"/>
  <c r="E21" i="4"/>
  <c r="F21" i="4"/>
  <c r="G21" i="4"/>
  <c r="H21" i="4"/>
  <c r="I21" i="4"/>
  <c r="J21" i="4"/>
  <c r="K21" i="4"/>
  <c r="L21" i="4"/>
  <c r="M21" i="4"/>
  <c r="C22" i="4"/>
  <c r="D22" i="4"/>
  <c r="E22" i="4"/>
  <c r="F22" i="4"/>
  <c r="G22" i="4"/>
  <c r="H22" i="4"/>
  <c r="I22" i="4"/>
  <c r="J22" i="4"/>
  <c r="K22" i="4"/>
  <c r="L22" i="4"/>
  <c r="M22" i="4"/>
  <c r="C23" i="4"/>
  <c r="D23" i="4"/>
  <c r="E23" i="4"/>
  <c r="F23" i="4"/>
  <c r="G23" i="4"/>
  <c r="H23" i="4"/>
  <c r="I23" i="4"/>
  <c r="J23" i="4"/>
  <c r="K23" i="4"/>
  <c r="L23" i="4"/>
  <c r="M23" i="4"/>
  <c r="C24" i="4"/>
  <c r="D24" i="4"/>
  <c r="E24" i="4"/>
  <c r="F24" i="4"/>
  <c r="G24" i="4"/>
  <c r="H24" i="4"/>
  <c r="I24" i="4"/>
  <c r="J24" i="4"/>
  <c r="K24" i="4"/>
  <c r="L24" i="4"/>
  <c r="M24" i="4"/>
  <c r="C25" i="4"/>
  <c r="D25" i="4"/>
  <c r="E25" i="4"/>
  <c r="F25" i="4"/>
  <c r="G25" i="4"/>
  <c r="H25" i="4"/>
  <c r="I25" i="4"/>
  <c r="J25" i="4"/>
  <c r="K25" i="4"/>
  <c r="L25" i="4"/>
  <c r="M25" i="4"/>
  <c r="C26" i="4"/>
  <c r="D26" i="4"/>
  <c r="E26" i="4"/>
  <c r="F26" i="4"/>
  <c r="G26" i="4"/>
  <c r="H26" i="4"/>
  <c r="I26" i="4"/>
  <c r="J26" i="4"/>
  <c r="K26" i="4"/>
  <c r="L26" i="4"/>
  <c r="M26" i="4"/>
  <c r="C27" i="4"/>
  <c r="D27" i="4"/>
  <c r="E27" i="4"/>
  <c r="F27" i="4"/>
  <c r="G27" i="4"/>
  <c r="H27" i="4"/>
  <c r="I27" i="4"/>
  <c r="J27" i="4"/>
  <c r="K27" i="4"/>
  <c r="L27" i="4"/>
  <c r="M27" i="4"/>
  <c r="C28" i="4"/>
  <c r="D28" i="4"/>
  <c r="E28" i="4"/>
  <c r="F28" i="4"/>
  <c r="G28" i="4"/>
  <c r="H28" i="4"/>
  <c r="I28" i="4"/>
  <c r="J28" i="4"/>
  <c r="K28" i="4"/>
  <c r="L28" i="4"/>
  <c r="M28" i="4"/>
  <c r="C29" i="4"/>
  <c r="D29" i="4"/>
  <c r="E29" i="4"/>
  <c r="F29" i="4"/>
  <c r="G29" i="4"/>
  <c r="H29" i="4"/>
  <c r="I29" i="4"/>
  <c r="J29" i="4"/>
  <c r="K29" i="4"/>
  <c r="L29" i="4"/>
  <c r="M29" i="4"/>
  <c r="C30" i="4"/>
  <c r="D30" i="4"/>
  <c r="E30" i="4"/>
  <c r="F30" i="4"/>
  <c r="G30" i="4"/>
  <c r="H30" i="4"/>
  <c r="I30" i="4"/>
  <c r="J30" i="4"/>
  <c r="K30" i="4"/>
  <c r="L30" i="4"/>
  <c r="M30" i="4"/>
  <c r="C31" i="4"/>
  <c r="D31" i="4"/>
  <c r="E31" i="4"/>
  <c r="F31" i="4"/>
  <c r="G31" i="4"/>
  <c r="H31" i="4"/>
  <c r="I31" i="4"/>
  <c r="J31" i="4"/>
  <c r="K31" i="4"/>
  <c r="L31" i="4"/>
  <c r="M31" i="4"/>
  <c r="C32" i="4"/>
  <c r="D32" i="4"/>
  <c r="E32" i="4"/>
  <c r="F32" i="4"/>
  <c r="G32" i="4"/>
  <c r="H32" i="4"/>
  <c r="I32" i="4"/>
  <c r="J32" i="4"/>
  <c r="K32" i="4"/>
  <c r="L32" i="4"/>
  <c r="M32" i="4"/>
  <c r="C33" i="4"/>
  <c r="D33" i="4"/>
  <c r="E33" i="4"/>
  <c r="F33" i="4"/>
  <c r="G33" i="4"/>
  <c r="H33" i="4"/>
  <c r="I33" i="4"/>
  <c r="J33" i="4"/>
  <c r="K33" i="4"/>
  <c r="L33" i="4"/>
  <c r="M33" i="4"/>
  <c r="C34" i="4"/>
  <c r="D34" i="4"/>
  <c r="E34" i="4"/>
  <c r="F34" i="4"/>
  <c r="G34" i="4"/>
  <c r="H34" i="4"/>
  <c r="I34" i="4"/>
  <c r="J34" i="4"/>
  <c r="K34" i="4"/>
  <c r="L34" i="4"/>
  <c r="M34" i="4"/>
  <c r="C35" i="4"/>
  <c r="D35" i="4"/>
  <c r="E35" i="4"/>
  <c r="F35" i="4"/>
  <c r="G35" i="4"/>
  <c r="H35" i="4"/>
  <c r="I35" i="4"/>
  <c r="J35" i="4"/>
  <c r="K35" i="4"/>
  <c r="L35" i="4"/>
  <c r="M35" i="4"/>
  <c r="C36" i="4"/>
  <c r="D36" i="4"/>
  <c r="E36" i="4"/>
  <c r="F36" i="4"/>
  <c r="G36" i="4"/>
  <c r="H36" i="4"/>
  <c r="I36" i="4"/>
  <c r="J36" i="4"/>
  <c r="K36" i="4"/>
  <c r="L36" i="4"/>
  <c r="M36" i="4"/>
  <c r="C37" i="4"/>
  <c r="D37" i="4"/>
  <c r="E37" i="4"/>
  <c r="F37" i="4"/>
  <c r="G37" i="4"/>
  <c r="H37" i="4"/>
  <c r="I37" i="4"/>
  <c r="J37" i="4"/>
  <c r="K37" i="4"/>
  <c r="L37" i="4"/>
  <c r="M37" i="4"/>
  <c r="C38" i="4"/>
  <c r="D38" i="4"/>
  <c r="E38" i="4"/>
  <c r="F38" i="4"/>
  <c r="G38" i="4"/>
  <c r="H38" i="4"/>
  <c r="I38" i="4"/>
  <c r="J38" i="4"/>
  <c r="K38" i="4"/>
  <c r="L38" i="4"/>
  <c r="M38" i="4"/>
  <c r="C39" i="4"/>
  <c r="D39" i="4"/>
  <c r="E39" i="4"/>
  <c r="F39" i="4"/>
  <c r="G39" i="4"/>
  <c r="H39" i="4"/>
  <c r="I39" i="4"/>
  <c r="J39" i="4"/>
  <c r="K39" i="4"/>
  <c r="L39" i="4"/>
  <c r="M39" i="4"/>
  <c r="C40" i="4"/>
  <c r="D40" i="4"/>
  <c r="E40" i="4"/>
  <c r="F40" i="4"/>
  <c r="G40" i="4"/>
  <c r="H40" i="4"/>
  <c r="I40" i="4"/>
  <c r="J40" i="4"/>
  <c r="K40" i="4"/>
  <c r="L40" i="4"/>
  <c r="M40" i="4"/>
  <c r="M2" i="4"/>
  <c r="L2" i="4"/>
  <c r="K2" i="4"/>
  <c r="J2" i="4"/>
  <c r="I2" i="4"/>
  <c r="H2" i="4"/>
  <c r="G2" i="4"/>
  <c r="F2" i="4"/>
  <c r="E2" i="5"/>
  <c r="D2" i="5"/>
  <c r="C2" i="5"/>
  <c r="E2" i="4"/>
  <c r="D2" i="4"/>
  <c r="C2" i="4"/>
  <c r="C2" i="2"/>
  <c r="D2" i="2"/>
  <c r="O2" i="2" s="1"/>
  <c r="E2" i="2"/>
  <c r="F2" i="2"/>
  <c r="G2" i="2"/>
  <c r="R2" i="2" s="1"/>
  <c r="H2" i="2"/>
  <c r="S2" i="2" s="1"/>
  <c r="I2" i="2"/>
  <c r="T2" i="2" s="1"/>
  <c r="J2" i="2"/>
  <c r="U2" i="2" s="1"/>
  <c r="K2" i="2"/>
  <c r="V2" i="2" s="1"/>
  <c r="L2" i="2"/>
  <c r="W2" i="2" s="1"/>
  <c r="M2" i="2"/>
  <c r="X2" i="2" s="1"/>
  <c r="C3" i="2"/>
  <c r="D3" i="2"/>
  <c r="E3" i="2"/>
  <c r="P3" i="2" s="1"/>
  <c r="F3" i="2"/>
  <c r="G3" i="2"/>
  <c r="H3" i="2"/>
  <c r="S3" i="2" s="1"/>
  <c r="I3" i="2"/>
  <c r="J3" i="2"/>
  <c r="K3" i="2"/>
  <c r="V3" i="2" s="1"/>
  <c r="L3" i="2"/>
  <c r="M3" i="2"/>
  <c r="X3" i="2" s="1"/>
  <c r="C4" i="2"/>
  <c r="D4" i="2"/>
  <c r="E4" i="2"/>
  <c r="F4" i="2"/>
  <c r="Q4" i="2" s="1"/>
  <c r="G4" i="2"/>
  <c r="H4" i="2"/>
  <c r="I4" i="2"/>
  <c r="T4" i="2" s="1"/>
  <c r="J4" i="2"/>
  <c r="K4" i="2"/>
  <c r="L4" i="2"/>
  <c r="W4" i="2" s="1"/>
  <c r="M4" i="2"/>
  <c r="C5" i="2"/>
  <c r="N5" i="2" s="1"/>
  <c r="D5" i="2"/>
  <c r="E5" i="2"/>
  <c r="P5" i="2" s="1"/>
  <c r="F5" i="2"/>
  <c r="Q5" i="2" s="1"/>
  <c r="G5" i="2"/>
  <c r="R5" i="2" s="1"/>
  <c r="H5" i="2"/>
  <c r="S5" i="2" s="1"/>
  <c r="I5" i="2"/>
  <c r="J5" i="2"/>
  <c r="U5" i="2" s="1"/>
  <c r="K5" i="2"/>
  <c r="L5" i="2"/>
  <c r="M5" i="2"/>
  <c r="X5" i="2" s="1"/>
  <c r="C6" i="2"/>
  <c r="D6" i="2"/>
  <c r="O6" i="2" s="1"/>
  <c r="E6" i="2"/>
  <c r="F6" i="2"/>
  <c r="G6" i="2"/>
  <c r="R6" i="2" s="1"/>
  <c r="H6" i="2"/>
  <c r="S6" i="2" s="1"/>
  <c r="I6" i="2"/>
  <c r="J6" i="2"/>
  <c r="K6" i="2"/>
  <c r="V6" i="2" s="1"/>
  <c r="L6" i="2"/>
  <c r="W6" i="2" s="1"/>
  <c r="M6" i="2"/>
  <c r="C7" i="2"/>
  <c r="N7" i="2" s="1"/>
  <c r="D7" i="2"/>
  <c r="O7" i="2" s="1"/>
  <c r="E7" i="2"/>
  <c r="P7" i="2" s="1"/>
  <c r="F7" i="2"/>
  <c r="G7" i="2"/>
  <c r="H7" i="2"/>
  <c r="S7" i="2" s="1"/>
  <c r="I7" i="2"/>
  <c r="T7" i="2" s="1"/>
  <c r="J7" i="2"/>
  <c r="U7" i="2" s="1"/>
  <c r="K7" i="2"/>
  <c r="V7" i="2" s="1"/>
  <c r="L7" i="2"/>
  <c r="W7" i="2" s="1"/>
  <c r="M7" i="2"/>
  <c r="X7" i="2" s="1"/>
  <c r="C8" i="2"/>
  <c r="D8" i="2"/>
  <c r="O8" i="2" s="1"/>
  <c r="E8" i="2"/>
  <c r="P8" i="2" s="1"/>
  <c r="F8" i="2"/>
  <c r="Q8" i="2" s="1"/>
  <c r="G8" i="2"/>
  <c r="R8" i="2" s="1"/>
  <c r="H8" i="2"/>
  <c r="S8" i="2" s="1"/>
  <c r="I8" i="2"/>
  <c r="T8" i="2" s="1"/>
  <c r="J8" i="2"/>
  <c r="U8" i="2" s="1"/>
  <c r="K8" i="2"/>
  <c r="V8" i="2" s="1"/>
  <c r="L8" i="2"/>
  <c r="W8" i="2" s="1"/>
  <c r="M8" i="2"/>
  <c r="X8" i="2" s="1"/>
  <c r="C9" i="2"/>
  <c r="N9" i="2" s="1"/>
  <c r="D9" i="2"/>
  <c r="E9" i="2"/>
  <c r="P9" i="2" s="1"/>
  <c r="F9" i="2"/>
  <c r="G9" i="2"/>
  <c r="R9" i="2" s="1"/>
  <c r="H9" i="2"/>
  <c r="I9" i="2"/>
  <c r="J9" i="2"/>
  <c r="U9" i="2" s="1"/>
  <c r="K9" i="2"/>
  <c r="V9" i="2" s="1"/>
  <c r="L9" i="2"/>
  <c r="M9" i="2"/>
  <c r="C10" i="2"/>
  <c r="N10" i="2" s="1"/>
  <c r="D10" i="2"/>
  <c r="E10" i="2"/>
  <c r="F10" i="2"/>
  <c r="Q10" i="2" s="1"/>
  <c r="G10" i="2"/>
  <c r="R10" i="2" s="1"/>
  <c r="H10" i="2"/>
  <c r="S10" i="2" s="1"/>
  <c r="I10" i="2"/>
  <c r="T10" i="2" s="1"/>
  <c r="J10" i="2"/>
  <c r="U10" i="2" s="1"/>
  <c r="K10" i="2"/>
  <c r="V10" i="2" s="1"/>
  <c r="L10" i="2"/>
  <c r="W10" i="2" s="1"/>
  <c r="M10" i="2"/>
  <c r="X10" i="2" s="1"/>
  <c r="C11" i="2"/>
  <c r="D11" i="2"/>
  <c r="E11" i="2"/>
  <c r="P11" i="2" s="1"/>
  <c r="F11" i="2"/>
  <c r="G11" i="2"/>
  <c r="R11" i="2" s="1"/>
  <c r="H11" i="2"/>
  <c r="I11" i="2"/>
  <c r="T11" i="2" s="1"/>
  <c r="J11" i="2"/>
  <c r="U11" i="2" s="1"/>
  <c r="K11" i="2"/>
  <c r="L11" i="2"/>
  <c r="W11" i="2" s="1"/>
  <c r="M11" i="2"/>
  <c r="X11" i="2" s="1"/>
  <c r="C12" i="2"/>
  <c r="D12" i="2"/>
  <c r="E12" i="2"/>
  <c r="P12" i="2" s="1"/>
  <c r="F12" i="2"/>
  <c r="Q12" i="2" s="1"/>
  <c r="G12" i="2"/>
  <c r="H12" i="2"/>
  <c r="S12" i="2" s="1"/>
  <c r="I12" i="2"/>
  <c r="J12" i="2"/>
  <c r="U12" i="2" s="1"/>
  <c r="K12" i="2"/>
  <c r="V12" i="2" s="1"/>
  <c r="L12" i="2"/>
  <c r="M12" i="2"/>
  <c r="X12" i="2" s="1"/>
  <c r="C13" i="2"/>
  <c r="N13" i="2" s="1"/>
  <c r="D13" i="2"/>
  <c r="E13" i="2"/>
  <c r="F13" i="2"/>
  <c r="G13" i="2"/>
  <c r="H13" i="2"/>
  <c r="I13" i="2"/>
  <c r="T13" i="2" s="1"/>
  <c r="J13" i="2"/>
  <c r="K13" i="2"/>
  <c r="V13" i="2" s="1"/>
  <c r="L13" i="2"/>
  <c r="W13" i="2" s="1"/>
  <c r="M13" i="2"/>
  <c r="C14" i="2"/>
  <c r="N14" i="2" s="1"/>
  <c r="D14" i="2"/>
  <c r="O14" i="2" s="1"/>
  <c r="E14" i="2"/>
  <c r="F14" i="2"/>
  <c r="G14" i="2"/>
  <c r="R14" i="2" s="1"/>
  <c r="H14" i="2"/>
  <c r="S14" i="2" s="1"/>
  <c r="I14" i="2"/>
  <c r="J14" i="2"/>
  <c r="U14" i="2" s="1"/>
  <c r="K14" i="2"/>
  <c r="L14" i="2"/>
  <c r="W14" i="2" s="1"/>
  <c r="M14" i="2"/>
  <c r="X14" i="2" s="1"/>
  <c r="C15" i="2"/>
  <c r="D15" i="2"/>
  <c r="O15" i="2" s="1"/>
  <c r="E15" i="2"/>
  <c r="P15" i="2" s="1"/>
  <c r="F15" i="2"/>
  <c r="Q15" i="2" s="1"/>
  <c r="G15" i="2"/>
  <c r="R15" i="2" s="1"/>
  <c r="H15" i="2"/>
  <c r="S15" i="2" s="1"/>
  <c r="I15" i="2"/>
  <c r="T15" i="2" s="1"/>
  <c r="J15" i="2"/>
  <c r="U15" i="2" s="1"/>
  <c r="K15" i="2"/>
  <c r="V15" i="2" s="1"/>
  <c r="L15" i="2"/>
  <c r="W15" i="2" s="1"/>
  <c r="M15" i="2"/>
  <c r="X15" i="2" s="1"/>
  <c r="C16" i="2"/>
  <c r="N16" i="2" s="1"/>
  <c r="D16" i="2"/>
  <c r="O16" i="2" s="1"/>
  <c r="E16" i="2"/>
  <c r="P16" i="2" s="1"/>
  <c r="F16" i="2"/>
  <c r="Q16" i="2" s="1"/>
  <c r="G16" i="2"/>
  <c r="R16" i="2" s="1"/>
  <c r="H16" i="2"/>
  <c r="S16" i="2" s="1"/>
  <c r="I16" i="2"/>
  <c r="T16" i="2" s="1"/>
  <c r="J16" i="2"/>
  <c r="U16" i="2" s="1"/>
  <c r="K16" i="2"/>
  <c r="V16" i="2" s="1"/>
  <c r="L16" i="2"/>
  <c r="W16" i="2" s="1"/>
  <c r="M16" i="2"/>
  <c r="X16" i="2" s="1"/>
  <c r="C17" i="2"/>
  <c r="N17" i="2" s="1"/>
  <c r="D17" i="2"/>
  <c r="O17" i="2" s="1"/>
  <c r="E17" i="2"/>
  <c r="F17" i="2"/>
  <c r="G17" i="2"/>
  <c r="R17" i="2" s="1"/>
  <c r="H17" i="2"/>
  <c r="S17" i="2" s="1"/>
  <c r="I17" i="2"/>
  <c r="T17" i="2" s="1"/>
  <c r="J17" i="2"/>
  <c r="U17" i="2" s="1"/>
  <c r="K17" i="2"/>
  <c r="V17" i="2" s="1"/>
  <c r="L17" i="2"/>
  <c r="M17" i="2"/>
  <c r="X17" i="2" s="1"/>
  <c r="C18" i="2"/>
  <c r="D18" i="2"/>
  <c r="O18" i="2" s="1"/>
  <c r="E18" i="2"/>
  <c r="P18" i="2" s="1"/>
  <c r="F18" i="2"/>
  <c r="G18" i="2"/>
  <c r="H18" i="2"/>
  <c r="S18" i="2" s="1"/>
  <c r="I18" i="2"/>
  <c r="J18" i="2"/>
  <c r="K18" i="2"/>
  <c r="V18" i="2" s="1"/>
  <c r="L18" i="2"/>
  <c r="W18" i="2" s="1"/>
  <c r="M18" i="2"/>
  <c r="C19" i="2"/>
  <c r="N19" i="2" s="1"/>
  <c r="D19" i="2"/>
  <c r="O19" i="2" s="1"/>
  <c r="E19" i="2"/>
  <c r="P19" i="2" s="1"/>
  <c r="F19" i="2"/>
  <c r="Q19" i="2" s="1"/>
  <c r="G19" i="2"/>
  <c r="H19" i="2"/>
  <c r="S19" i="2" s="1"/>
  <c r="I19" i="2"/>
  <c r="J19" i="2"/>
  <c r="U19" i="2" s="1"/>
  <c r="K19" i="2"/>
  <c r="L19" i="2"/>
  <c r="W19" i="2" s="1"/>
  <c r="M19" i="2"/>
  <c r="C20" i="2"/>
  <c r="D20" i="2"/>
  <c r="O20" i="2" s="1"/>
  <c r="E20" i="2"/>
  <c r="F20" i="2"/>
  <c r="Q20" i="2" s="1"/>
  <c r="G20" i="2"/>
  <c r="R20" i="2" s="1"/>
  <c r="H20" i="2"/>
  <c r="I20" i="2"/>
  <c r="T20" i="2" s="1"/>
  <c r="J20" i="2"/>
  <c r="U20" i="2" s="1"/>
  <c r="K20" i="2"/>
  <c r="L20" i="2"/>
  <c r="M20" i="2"/>
  <c r="X20" i="2" s="1"/>
  <c r="C21" i="2"/>
  <c r="N21" i="2" s="1"/>
  <c r="D21" i="2"/>
  <c r="E21" i="2"/>
  <c r="P21" i="2" s="1"/>
  <c r="F21" i="2"/>
  <c r="G21" i="2"/>
  <c r="R21" i="2" s="1"/>
  <c r="H21" i="2"/>
  <c r="S21" i="2" s="1"/>
  <c r="I21" i="2"/>
  <c r="J21" i="2"/>
  <c r="U21" i="2" s="1"/>
  <c r="K21" i="2"/>
  <c r="V21" i="2" s="1"/>
  <c r="L21" i="2"/>
  <c r="M21" i="2"/>
  <c r="C22" i="2"/>
  <c r="N22" i="2" s="1"/>
  <c r="D22" i="2"/>
  <c r="O22" i="2" s="1"/>
  <c r="E22" i="2"/>
  <c r="F22" i="2"/>
  <c r="Q22" i="2" s="1"/>
  <c r="G22" i="2"/>
  <c r="H22" i="2"/>
  <c r="S22" i="2" s="1"/>
  <c r="I22" i="2"/>
  <c r="T22" i="2" s="1"/>
  <c r="J22" i="2"/>
  <c r="K22" i="2"/>
  <c r="V22" i="2" s="1"/>
  <c r="L22" i="2"/>
  <c r="W22" i="2" s="1"/>
  <c r="M22" i="2"/>
  <c r="C23" i="2"/>
  <c r="D23" i="2"/>
  <c r="O23" i="2" s="1"/>
  <c r="E23" i="2"/>
  <c r="P23" i="2" s="1"/>
  <c r="F23" i="2"/>
  <c r="G23" i="2"/>
  <c r="R23" i="2" s="1"/>
  <c r="H23" i="2"/>
  <c r="I23" i="2"/>
  <c r="T23" i="2" s="1"/>
  <c r="J23" i="2"/>
  <c r="U23" i="2" s="1"/>
  <c r="K23" i="2"/>
  <c r="L23" i="2"/>
  <c r="W23" i="2" s="1"/>
  <c r="M23" i="2"/>
  <c r="X23" i="2" s="1"/>
  <c r="C24" i="2"/>
  <c r="D24" i="2"/>
  <c r="E24" i="2"/>
  <c r="P24" i="2" s="1"/>
  <c r="F24" i="2"/>
  <c r="Q24" i="2" s="1"/>
  <c r="G24" i="2"/>
  <c r="H24" i="2"/>
  <c r="S24" i="2" s="1"/>
  <c r="I24" i="2"/>
  <c r="J24" i="2"/>
  <c r="K24" i="2"/>
  <c r="V24" i="2" s="1"/>
  <c r="L24" i="2"/>
  <c r="M24" i="2"/>
  <c r="C25" i="2"/>
  <c r="N25" i="2" s="1"/>
  <c r="D25" i="2"/>
  <c r="O25" i="2" s="1"/>
  <c r="E25" i="2"/>
  <c r="P25" i="2" s="1"/>
  <c r="F25" i="2"/>
  <c r="Q25" i="2" s="1"/>
  <c r="G25" i="2"/>
  <c r="R25" i="2" s="1"/>
  <c r="H25" i="2"/>
  <c r="I25" i="2"/>
  <c r="J25" i="2"/>
  <c r="U25" i="2" s="1"/>
  <c r="K25" i="2"/>
  <c r="V25" i="2" s="1"/>
  <c r="L25" i="2"/>
  <c r="W25" i="2" s="1"/>
  <c r="M25" i="2"/>
  <c r="C26" i="2"/>
  <c r="D26" i="2"/>
  <c r="O26" i="2" s="1"/>
  <c r="E26" i="2"/>
  <c r="F26" i="2"/>
  <c r="G26" i="2"/>
  <c r="R26" i="2" s="1"/>
  <c r="H26" i="2"/>
  <c r="S26" i="2" s="1"/>
  <c r="I26" i="2"/>
  <c r="J26" i="2"/>
  <c r="U26" i="2" s="1"/>
  <c r="K26" i="2"/>
  <c r="L26" i="2"/>
  <c r="W26" i="2" s="1"/>
  <c r="M26" i="2"/>
  <c r="X26" i="2" s="1"/>
  <c r="C27" i="2"/>
  <c r="D27" i="2"/>
  <c r="E27" i="2"/>
  <c r="F27" i="2"/>
  <c r="G27" i="2"/>
  <c r="H27" i="2"/>
  <c r="I27" i="2"/>
  <c r="T27" i="2" s="1"/>
  <c r="J27" i="2"/>
  <c r="K27" i="2"/>
  <c r="V27" i="2" s="1"/>
  <c r="L27" i="2"/>
  <c r="M27" i="2"/>
  <c r="X27" i="2" s="1"/>
  <c r="C28" i="2"/>
  <c r="N28" i="2" s="1"/>
  <c r="D28" i="2"/>
  <c r="O28" i="2" s="1"/>
  <c r="E28" i="2"/>
  <c r="P28" i="2" s="1"/>
  <c r="F28" i="2"/>
  <c r="Q28" i="2" s="1"/>
  <c r="G28" i="2"/>
  <c r="H28" i="2"/>
  <c r="I28" i="2"/>
  <c r="T28" i="2" s="1"/>
  <c r="J28" i="2"/>
  <c r="U28" i="2" s="1"/>
  <c r="K28" i="2"/>
  <c r="L28" i="2"/>
  <c r="W28" i="2" s="1"/>
  <c r="M28" i="2"/>
  <c r="C29" i="2"/>
  <c r="N29" i="2" s="1"/>
  <c r="D29" i="2"/>
  <c r="O29" i="2" s="1"/>
  <c r="E29" i="2"/>
  <c r="F29" i="2"/>
  <c r="Q29" i="2" s="1"/>
  <c r="G29" i="2"/>
  <c r="R29" i="2" s="1"/>
  <c r="H29" i="2"/>
  <c r="I29" i="2"/>
  <c r="J29" i="2"/>
  <c r="U29" i="2" s="1"/>
  <c r="K29" i="2"/>
  <c r="V29" i="2" s="1"/>
  <c r="L29" i="2"/>
  <c r="M29" i="2"/>
  <c r="X29" i="2" s="1"/>
  <c r="C30" i="2"/>
  <c r="N30" i="2" s="1"/>
  <c r="D30" i="2"/>
  <c r="O30" i="2" s="1"/>
  <c r="E30" i="2"/>
  <c r="P30" i="2" s="1"/>
  <c r="F30" i="2"/>
  <c r="Q30" i="2" s="1"/>
  <c r="G30" i="2"/>
  <c r="R30" i="2" s="1"/>
  <c r="H30" i="2"/>
  <c r="S30" i="2" s="1"/>
  <c r="I30" i="2"/>
  <c r="J30" i="2"/>
  <c r="K30" i="2"/>
  <c r="V30" i="2" s="1"/>
  <c r="L30" i="2"/>
  <c r="W30" i="2" s="1"/>
  <c r="M30" i="2"/>
  <c r="X30" i="2" s="1"/>
  <c r="C31" i="2"/>
  <c r="N31" i="2" s="1"/>
  <c r="D31" i="2"/>
  <c r="O31" i="2" s="1"/>
  <c r="E31" i="2"/>
  <c r="P31" i="2" s="1"/>
  <c r="F31" i="2"/>
  <c r="Q31" i="2" s="1"/>
  <c r="G31" i="2"/>
  <c r="H31" i="2"/>
  <c r="S31" i="2" s="1"/>
  <c r="I31" i="2"/>
  <c r="T31" i="2" s="1"/>
  <c r="J31" i="2"/>
  <c r="K31" i="2"/>
  <c r="V31" i="2" s="1"/>
  <c r="L31" i="2"/>
  <c r="W31" i="2" s="1"/>
  <c r="M31" i="2"/>
  <c r="X31" i="2" s="1"/>
  <c r="C32" i="2"/>
  <c r="N32" i="2" s="1"/>
  <c r="D32" i="2"/>
  <c r="O32" i="2" s="1"/>
  <c r="E32" i="2"/>
  <c r="P32" i="2" s="1"/>
  <c r="F32" i="2"/>
  <c r="Q32" i="2" s="1"/>
  <c r="G32" i="2"/>
  <c r="R32" i="2" s="1"/>
  <c r="H32" i="2"/>
  <c r="I32" i="2"/>
  <c r="J32" i="2"/>
  <c r="U32" i="2" s="1"/>
  <c r="K32" i="2"/>
  <c r="L32" i="2"/>
  <c r="M32" i="2"/>
  <c r="X32" i="2" s="1"/>
  <c r="C33" i="2"/>
  <c r="N33" i="2" s="1"/>
  <c r="D33" i="2"/>
  <c r="E33" i="2"/>
  <c r="P33" i="2" s="1"/>
  <c r="F33" i="2"/>
  <c r="Q33" i="2" s="1"/>
  <c r="G33" i="2"/>
  <c r="R33" i="2" s="1"/>
  <c r="H33" i="2"/>
  <c r="S33" i="2" s="1"/>
  <c r="I33" i="2"/>
  <c r="T33" i="2" s="1"/>
  <c r="J33" i="2"/>
  <c r="K33" i="2"/>
  <c r="V33" i="2" s="1"/>
  <c r="L33" i="2"/>
  <c r="W33" i="2" s="1"/>
  <c r="M33" i="2"/>
  <c r="X33" i="2" s="1"/>
  <c r="C34" i="2"/>
  <c r="N34" i="2" s="1"/>
  <c r="D34" i="2"/>
  <c r="O34" i="2" s="1"/>
  <c r="E34" i="2"/>
  <c r="P34" i="2" s="1"/>
  <c r="F34" i="2"/>
  <c r="Q34" i="2" s="1"/>
  <c r="G34" i="2"/>
  <c r="R34" i="2" s="1"/>
  <c r="H34" i="2"/>
  <c r="S34" i="2" s="1"/>
  <c r="I34" i="2"/>
  <c r="T34" i="2" s="1"/>
  <c r="J34" i="2"/>
  <c r="K34" i="2"/>
  <c r="V34" i="2" s="1"/>
  <c r="L34" i="2"/>
  <c r="W34" i="2" s="1"/>
  <c r="M34" i="2"/>
  <c r="C35" i="2"/>
  <c r="N35" i="2" s="1"/>
  <c r="D35" i="2"/>
  <c r="O35" i="2" s="1"/>
  <c r="E35" i="2"/>
  <c r="P35" i="2" s="1"/>
  <c r="F35" i="2"/>
  <c r="Q35" i="2" s="1"/>
  <c r="G35" i="2"/>
  <c r="R35" i="2" s="1"/>
  <c r="H35" i="2"/>
  <c r="S35" i="2" s="1"/>
  <c r="I35" i="2"/>
  <c r="T35" i="2" s="1"/>
  <c r="J35" i="2"/>
  <c r="U35" i="2" s="1"/>
  <c r="K35" i="2"/>
  <c r="V35" i="2" s="1"/>
  <c r="L35" i="2"/>
  <c r="W35" i="2" s="1"/>
  <c r="M35" i="2"/>
  <c r="X35" i="2" s="1"/>
  <c r="C36" i="2"/>
  <c r="N36" i="2" s="1"/>
  <c r="D36" i="2"/>
  <c r="E36" i="2"/>
  <c r="P36" i="2" s="1"/>
  <c r="F36" i="2"/>
  <c r="Q36" i="2" s="1"/>
  <c r="G36" i="2"/>
  <c r="H36" i="2"/>
  <c r="S36" i="2" s="1"/>
  <c r="I36" i="2"/>
  <c r="T36" i="2" s="1"/>
  <c r="J36" i="2"/>
  <c r="U36" i="2" s="1"/>
  <c r="K36" i="2"/>
  <c r="V36" i="2" s="1"/>
  <c r="L36" i="2"/>
  <c r="M36" i="2"/>
  <c r="C37" i="2"/>
  <c r="N37" i="2" s="1"/>
  <c r="D37" i="2"/>
  <c r="O37" i="2" s="1"/>
  <c r="E37" i="2"/>
  <c r="P37" i="2" s="1"/>
  <c r="F37" i="2"/>
  <c r="Q37" i="2" s="1"/>
  <c r="G37" i="2"/>
  <c r="R37" i="2" s="1"/>
  <c r="H37" i="2"/>
  <c r="S37" i="2" s="1"/>
  <c r="I37" i="2"/>
  <c r="T37" i="2" s="1"/>
  <c r="J37" i="2"/>
  <c r="U37" i="2" s="1"/>
  <c r="K37" i="2"/>
  <c r="V37" i="2" s="1"/>
  <c r="L37" i="2"/>
  <c r="W37" i="2" s="1"/>
  <c r="M37" i="2"/>
  <c r="X37" i="2" s="1"/>
  <c r="C38" i="2"/>
  <c r="N38" i="2" s="1"/>
  <c r="D38" i="2"/>
  <c r="O38" i="2" s="1"/>
  <c r="E38" i="2"/>
  <c r="P38" i="2" s="1"/>
  <c r="F38" i="2"/>
  <c r="G38" i="2"/>
  <c r="R38" i="2" s="1"/>
  <c r="H38" i="2"/>
  <c r="S38" i="2" s="1"/>
  <c r="I38" i="2"/>
  <c r="T38" i="2" s="1"/>
  <c r="J38" i="2"/>
  <c r="U38" i="2" s="1"/>
  <c r="K38" i="2"/>
  <c r="V38" i="2" s="1"/>
  <c r="L38" i="2"/>
  <c r="W38" i="2" s="1"/>
  <c r="M38" i="2"/>
  <c r="X38" i="2" s="1"/>
  <c r="C39" i="2"/>
  <c r="N39" i="2" s="1"/>
  <c r="D39" i="2"/>
  <c r="O39" i="2" s="1"/>
  <c r="E39" i="2"/>
  <c r="P39" i="2" s="1"/>
  <c r="F39" i="2"/>
  <c r="Q39" i="2" s="1"/>
  <c r="G39" i="2"/>
  <c r="R39" i="2" s="1"/>
  <c r="H39" i="2"/>
  <c r="S39" i="2" s="1"/>
  <c r="I39" i="2"/>
  <c r="T39" i="2" s="1"/>
  <c r="J39" i="2"/>
  <c r="U39" i="2" s="1"/>
  <c r="K39" i="2"/>
  <c r="V39" i="2" s="1"/>
  <c r="L39" i="2"/>
  <c r="W39" i="2" s="1"/>
  <c r="M39" i="2"/>
  <c r="X39" i="2" s="1"/>
  <c r="C40" i="2"/>
  <c r="N40" i="2" s="1"/>
  <c r="D40" i="2"/>
  <c r="O40" i="2" s="1"/>
  <c r="E40" i="2"/>
  <c r="P40" i="2" s="1"/>
  <c r="F40" i="2"/>
  <c r="Q40" i="2" s="1"/>
  <c r="G40" i="2"/>
  <c r="R40" i="2" s="1"/>
  <c r="H40" i="2"/>
  <c r="S40" i="2" s="1"/>
  <c r="I40" i="2"/>
  <c r="T40" i="2" s="1"/>
  <c r="J40" i="2"/>
  <c r="U40" i="2" s="1"/>
  <c r="K40" i="2"/>
  <c r="V40" i="2" s="1"/>
  <c r="L40" i="2"/>
  <c r="W40" i="2" s="1"/>
  <c r="M40" i="2"/>
  <c r="X40" i="2" s="1"/>
  <c r="N2" i="2"/>
  <c r="P2" i="2"/>
  <c r="Q2" i="2"/>
  <c r="N3" i="2"/>
  <c r="O3" i="2"/>
  <c r="Q3" i="2"/>
  <c r="R3" i="2"/>
  <c r="T3" i="2"/>
  <c r="U3" i="2"/>
  <c r="W3" i="2"/>
  <c r="N4" i="2"/>
  <c r="O4" i="2"/>
  <c r="P4" i="2"/>
  <c r="R4" i="2"/>
  <c r="S4" i="2"/>
  <c r="U4" i="2"/>
  <c r="V4" i="2"/>
  <c r="X4" i="2"/>
  <c r="O5" i="2"/>
  <c r="T5" i="2"/>
  <c r="V5" i="2"/>
  <c r="W5" i="2"/>
  <c r="N6" i="2"/>
  <c r="P6" i="2"/>
  <c r="Q6" i="2"/>
  <c r="T6" i="2"/>
  <c r="U6" i="2"/>
  <c r="X6" i="2"/>
  <c r="Q7" i="2"/>
  <c r="R7" i="2"/>
  <c r="N8" i="2"/>
  <c r="O9" i="2"/>
  <c r="Q9" i="2"/>
  <c r="S9" i="2"/>
  <c r="T9" i="2"/>
  <c r="W9" i="2"/>
  <c r="X9" i="2"/>
  <c r="O10" i="2"/>
  <c r="P10" i="2"/>
  <c r="N11" i="2"/>
  <c r="O11" i="2"/>
  <c r="Q11" i="2"/>
  <c r="S11" i="2"/>
  <c r="V11" i="2"/>
  <c r="N12" i="2"/>
  <c r="O12" i="2"/>
  <c r="R12" i="2"/>
  <c r="T12" i="2"/>
  <c r="W12" i="2"/>
  <c r="O13" i="2"/>
  <c r="P13" i="2"/>
  <c r="Q13" i="2"/>
  <c r="R13" i="2"/>
  <c r="S13" i="2"/>
  <c r="U13" i="2"/>
  <c r="X13" i="2"/>
  <c r="P14" i="2"/>
  <c r="Q14" i="2"/>
  <c r="T14" i="2"/>
  <c r="V14" i="2"/>
  <c r="N15" i="2"/>
  <c r="P17" i="2"/>
  <c r="Q17" i="2"/>
  <c r="W17" i="2"/>
  <c r="N18" i="2"/>
  <c r="Q18" i="2"/>
  <c r="R18" i="2"/>
  <c r="T18" i="2"/>
  <c r="U18" i="2"/>
  <c r="X18" i="2"/>
  <c r="R19" i="2"/>
  <c r="T19" i="2"/>
  <c r="V19" i="2"/>
  <c r="X19" i="2"/>
  <c r="N20" i="2"/>
  <c r="P20" i="2"/>
  <c r="S20" i="2"/>
  <c r="V20" i="2"/>
  <c r="W20" i="2"/>
  <c r="O21" i="2"/>
  <c r="Q21" i="2"/>
  <c r="T21" i="2"/>
  <c r="W21" i="2"/>
  <c r="X21" i="2"/>
  <c r="P22" i="2"/>
  <c r="R22" i="2"/>
  <c r="U22" i="2"/>
  <c r="X22" i="2"/>
  <c r="N23" i="2"/>
  <c r="Q23" i="2"/>
  <c r="S23" i="2"/>
  <c r="V23" i="2"/>
  <c r="N24" i="2"/>
  <c r="O24" i="2"/>
  <c r="R24" i="2"/>
  <c r="T24" i="2"/>
  <c r="U24" i="2"/>
  <c r="W24" i="2"/>
  <c r="X24" i="2"/>
  <c r="S25" i="2"/>
  <c r="T25" i="2"/>
  <c r="X25" i="2"/>
  <c r="N26" i="2"/>
  <c r="P26" i="2"/>
  <c r="Q26" i="2"/>
  <c r="T26" i="2"/>
  <c r="V26" i="2"/>
  <c r="N27" i="2"/>
  <c r="O27" i="2"/>
  <c r="P27" i="2"/>
  <c r="Q27" i="2"/>
  <c r="R27" i="2"/>
  <c r="S27" i="2"/>
  <c r="U27" i="2"/>
  <c r="W27" i="2"/>
  <c r="R28" i="2"/>
  <c r="S28" i="2"/>
  <c r="V28" i="2"/>
  <c r="X28" i="2"/>
  <c r="P29" i="2"/>
  <c r="S29" i="2"/>
  <c r="T29" i="2"/>
  <c r="W29" i="2"/>
  <c r="T30" i="2"/>
  <c r="U30" i="2"/>
  <c r="R31" i="2"/>
  <c r="U31" i="2"/>
  <c r="S32" i="2"/>
  <c r="T32" i="2"/>
  <c r="V32" i="2"/>
  <c r="W32" i="2"/>
  <c r="O33" i="2"/>
  <c r="U33" i="2"/>
  <c r="U34" i="2"/>
  <c r="X34" i="2"/>
  <c r="O36" i="2"/>
  <c r="R36" i="2"/>
  <c r="W36" i="2"/>
  <c r="X36" i="2"/>
  <c r="Q38" i="2"/>
</calcChain>
</file>

<file path=xl/sharedStrings.xml><?xml version="1.0" encoding="utf-8"?>
<sst xmlns="http://schemas.openxmlformats.org/spreadsheetml/2006/main" count="1065" uniqueCount="134">
  <si>
    <t>GarageTown</t>
  </si>
  <si>
    <t>SEASON</t>
  </si>
  <si>
    <t>Labor_Cost</t>
  </si>
  <si>
    <t>Equipment_Cost</t>
  </si>
  <si>
    <t>Material_Cost</t>
  </si>
  <si>
    <t>Total_Cost</t>
  </si>
  <si>
    <t>Cost_Per_Lane_Mile</t>
  </si>
  <si>
    <t>Lane_Miles</t>
  </si>
  <si>
    <t>Total_PRCP</t>
  </si>
  <si>
    <t>Total_Snow</t>
  </si>
  <si>
    <t>Total_SNWD</t>
  </si>
  <si>
    <t>Min_Temp</t>
  </si>
  <si>
    <t>Max_Temp</t>
  </si>
  <si>
    <t>Ave_Temp</t>
  </si>
  <si>
    <t>AWSSI</t>
  </si>
  <si>
    <t>pAWSSI</t>
  </si>
  <si>
    <t>rAWSSI</t>
  </si>
  <si>
    <t>ST ALBANS</t>
  </si>
  <si>
    <t>w1112</t>
  </si>
  <si>
    <t>w1213</t>
  </si>
  <si>
    <t>w1314</t>
  </si>
  <si>
    <t>w1415</t>
  </si>
  <si>
    <t>w1516</t>
  </si>
  <si>
    <t>w1617</t>
  </si>
  <si>
    <t>w1718</t>
  </si>
  <si>
    <t>w1819</t>
  </si>
  <si>
    <t>w1920</t>
  </si>
  <si>
    <t>w2122</t>
  </si>
  <si>
    <t>BARTON</t>
  </si>
  <si>
    <t>w2021</t>
  </si>
  <si>
    <t>BENNINGTON</t>
  </si>
  <si>
    <t>BRADFORD</t>
  </si>
  <si>
    <t>BRIGHTON</t>
  </si>
  <si>
    <t>CAMBRIDGE</t>
  </si>
  <si>
    <t>CASTLETON</t>
  </si>
  <si>
    <t>CHESTER</t>
  </si>
  <si>
    <t>CLARENDON</t>
  </si>
  <si>
    <t>COLCHESTER</t>
  </si>
  <si>
    <t>DERBY</t>
  </si>
  <si>
    <t>DORSET</t>
  </si>
  <si>
    <t>DUMMERSTON</t>
  </si>
  <si>
    <t>ENOSBURG</t>
  </si>
  <si>
    <t>NEW HAVEN</t>
  </si>
  <si>
    <t>HIGHGATE</t>
  </si>
  <si>
    <t>IRASBURG</t>
  </si>
  <si>
    <t>ST JOHNSBURY</t>
  </si>
  <si>
    <t>LONDONDERRY</t>
  </si>
  <si>
    <t>LUDLOW</t>
  </si>
  <si>
    <t>LUNENBURG</t>
  </si>
  <si>
    <t>LYNDON</t>
  </si>
  <si>
    <t>MENDON</t>
  </si>
  <si>
    <t>MIDDLEBURY</t>
  </si>
  <si>
    <t>MIDDLESEX</t>
  </si>
  <si>
    <t>EAST MONTPELIER</t>
  </si>
  <si>
    <t>MORRISVILLE</t>
  </si>
  <si>
    <t>NEWBURY</t>
  </si>
  <si>
    <t>RANDOLPH</t>
  </si>
  <si>
    <t>ROCHESTER</t>
  </si>
  <si>
    <t>ROCKINGHAM</t>
  </si>
  <si>
    <t>ROYALTON</t>
  </si>
  <si>
    <t>THETFORD</t>
  </si>
  <si>
    <t>WESTFIELD</t>
  </si>
  <si>
    <t>WHITE RIVER</t>
  </si>
  <si>
    <t>WILLIAMSTOWN</t>
  </si>
  <si>
    <t>WILMINGTON</t>
  </si>
  <si>
    <t>WINDSOR</t>
  </si>
  <si>
    <t>GarageID</t>
  </si>
  <si>
    <t>Garage Location</t>
  </si>
  <si>
    <t>Bennington</t>
  </si>
  <si>
    <t>Bradford</t>
  </si>
  <si>
    <t>Cambridge</t>
  </si>
  <si>
    <t>Chimney Corners</t>
  </si>
  <si>
    <t>Colchester</t>
  </si>
  <si>
    <t>Derby</t>
  </si>
  <si>
    <t>Dorset</t>
  </si>
  <si>
    <t>Dummerston</t>
  </si>
  <si>
    <t>Irasburg</t>
  </si>
  <si>
    <t>Ludlow</t>
  </si>
  <si>
    <t>Lunenburg</t>
  </si>
  <si>
    <t>Lyndon</t>
  </si>
  <si>
    <t>Mendon</t>
  </si>
  <si>
    <t>Middlebury</t>
  </si>
  <si>
    <t>Morrisville</t>
  </si>
  <si>
    <t>New Haven</t>
  </si>
  <si>
    <t>Newbury</t>
  </si>
  <si>
    <t>Randolph</t>
  </si>
  <si>
    <t>Rochester</t>
  </si>
  <si>
    <t>Royalton</t>
  </si>
  <si>
    <t>Westfield</t>
  </si>
  <si>
    <t>Williamstown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</si>
  <si>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</si>
  <si>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</si>
  <si>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</si>
  <si>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</si>
  <si>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</si>
  <si>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</si>
  <si>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</si>
  <si>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</si>
  <si>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</si>
  <si>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</si>
  <si>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</si>
  <si>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CHIMNEY CORNERS</t>
  </si>
  <si>
    <t>2011 - 2012</t>
  </si>
  <si>
    <t>2012 - 2013</t>
  </si>
  <si>
    <t>2013 - 2014</t>
  </si>
  <si>
    <t>2014 - 2015</t>
  </si>
  <si>
    <t>2015 - 2016</t>
  </si>
  <si>
    <t>2016 - 2017</t>
  </si>
  <si>
    <t>2017 - 2018</t>
  </si>
  <si>
    <t>2018 - 2019</t>
  </si>
  <si>
    <t>2019 - 2020</t>
  </si>
  <si>
    <t>2020 - 2021</t>
  </si>
  <si>
    <t>2021 - 2022</t>
  </si>
  <si>
    <t>Chester*</t>
  </si>
  <si>
    <t>Londonderry*</t>
  </si>
  <si>
    <t>Rockingham*</t>
  </si>
  <si>
    <t>Castleton*</t>
  </si>
  <si>
    <t>Thetford*</t>
  </si>
  <si>
    <t>White River*</t>
  </si>
  <si>
    <t>Windsor*</t>
  </si>
  <si>
    <t>Middlesex*</t>
  </si>
  <si>
    <t>St Johnsbury*</t>
  </si>
  <si>
    <t>East Montpelier*</t>
  </si>
  <si>
    <t>Enosburg*</t>
  </si>
  <si>
    <t>St Albans*</t>
  </si>
  <si>
    <t>Highgate*</t>
  </si>
  <si>
    <t>Brighton**</t>
  </si>
  <si>
    <t>Barton*</t>
  </si>
  <si>
    <t>Wilmington**</t>
  </si>
  <si>
    <t>Select Garage:</t>
  </si>
  <si>
    <t>RSIC Cost per Lane-Mile</t>
  </si>
  <si>
    <t>Weighted Grip Loss</t>
  </si>
  <si>
    <t>Winter Season</t>
  </si>
  <si>
    <t>Clarendon*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</si>
</sst>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theme="0" tint="-0.14999847407452621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18" fillId="0" borderId="0" xfId="0" applyFont="1"/>
    <xf numFmtId="0" fontId="16" fillId="0" borderId="0" xfId="0" applyFont="1" applyAlignment="1">
      <alignment horizontal="center" wrapText="1"/>
    </xf>
    <xf numFmtId="164" fontId="0" fillId="0" borderId="0" xfId="1" applyNumberFormat="1" applyFont="1"/>
    <xf numFmtId="0" fontId="0" fillId="0" borderId="0" xfId="0" applyAlignment="1">
      <alignment horizontal="right"/>
    </xf>
    <xf numFmtId="0" fontId="13" fillId="0" borderId="10" xfId="0" applyFont="1" applyBorder="1"/>
    <xf numFmtId="0" fontId="16" fillId="0" borderId="0" xfId="0" quotePrefix="1" applyFont="1" applyAlignment="1">
      <alignment horizontal="center" wrapText="1"/>
    </xf>
    <xf numFmtId="0" fontId="0" fillId="33" borderId="11" xfId="0" applyFont="1" applyFill="1" applyBorder="1"/>
    <xf numFmtId="0" fontId="0" fillId="0" borderId="11" xfId="0" applyFont="1" applyBorder="1"/>
    <xf numFmtId="0" fontId="0" fillId="33" borderId="12" xfId="0" applyFont="1" applyFill="1" applyBorder="1"/>
    <xf numFmtId="0" fontId="0" fillId="0" borderId="0" xfId="0" applyAlignment="1">
      <alignment horizontal="center"/>
    </xf>
    <xf numFmtId="0" fontId="18" fillId="0" borderId="11" xfId="0" applyFont="1" applyBorder="1"/>
    <xf numFmtId="2" fontId="0" fillId="0" borderId="0" xfId="0" applyNumberFormat="1"/>
    <xf numFmtId="0" fontId="0" fillId="0" borderId="0" xfId="0" applyAlignment="1">
      <alignment horizontal="left"/>
    </xf>
    <xf numFmtId="1" fontId="0" fillId="0" borderId="0" xfId="0" applyNumberFormat="1"/>
    <xf numFmtId="0" fontId="16" fillId="0" borderId="0" xfId="0" applyFont="1"/>
    <xf numFmtId="0" fontId="16" fillId="0" borderId="0" xfId="0" applyFont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47"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0" tint="-0.14999847407452621"/>
          <bgColor theme="0" tint="-0.14999847407452621"/>
        </patternFill>
      </fill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1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8"/>
          <c:order val="0"/>
          <c:tx>
            <c:strRef>
              <c:f>'Dynamic Charts'!$K$3</c:f>
              <c:strCache>
                <c:ptCount val="1"/>
                <c:pt idx="0">
                  <c:v>Clarendon*</c:v>
                </c:pt>
              </c:strCache>
            </c:strRef>
          </c:tx>
          <c:spPr>
            <a:ln w="28575" cap="rnd">
              <a:solidFill>
                <a:schemeClr val="accent3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'Dynamic Charts'!$K$6:$K$16</c:f>
              <c:strCache>
                <c:ptCount val="11"/>
                <c:pt idx="0">
                  <c:v>2011-2012</c:v>
                </c:pt>
                <c:pt idx="1">
                  <c:v>2012-2013</c:v>
                </c:pt>
                <c:pt idx="2">
                  <c:v>2013-2014</c:v>
                </c:pt>
                <c:pt idx="3">
                  <c:v>2014-2015</c:v>
                </c:pt>
                <c:pt idx="4">
                  <c:v>2015-2016</c:v>
                </c:pt>
                <c:pt idx="5">
                  <c:v>2016-2017</c:v>
                </c:pt>
                <c:pt idx="6">
                  <c:v>2017-2018</c:v>
                </c:pt>
                <c:pt idx="7">
                  <c:v>2018-2019</c:v>
                </c:pt>
                <c:pt idx="8">
                  <c:v>2019-2020</c:v>
                </c:pt>
                <c:pt idx="9">
                  <c:v>2020-2021</c:v>
                </c:pt>
                <c:pt idx="10">
                  <c:v>2021-2022</c:v>
                </c:pt>
              </c:strCache>
            </c:strRef>
          </c:cat>
          <c:val>
            <c:numRef>
              <c:f>'Dynamic Charts'!$L$6:$L$16</c:f>
              <c:numCache>
                <c:formatCode>General</c:formatCode>
                <c:ptCount val="11"/>
                <c:pt idx="0">
                  <c:v>336</c:v>
                </c:pt>
                <c:pt idx="1">
                  <c:v>807</c:v>
                </c:pt>
                <c:pt idx="2">
                  <c:v>1616</c:v>
                </c:pt>
                <c:pt idx="3">
                  <c:v>2219</c:v>
                </c:pt>
                <c:pt idx="4">
                  <c:v>502</c:v>
                </c:pt>
                <c:pt idx="5">
                  <c:v>1151</c:v>
                </c:pt>
                <c:pt idx="6">
                  <c:v>1215</c:v>
                </c:pt>
                <c:pt idx="7">
                  <c:v>1254</c:v>
                </c:pt>
                <c:pt idx="8">
                  <c:v>630</c:v>
                </c:pt>
                <c:pt idx="9">
                  <c:v>960</c:v>
                </c:pt>
                <c:pt idx="10">
                  <c:v>1362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E7C6-447A-9857-FA52965CD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6369280"/>
        <c:axId val="786370112"/>
      </c:lineChart>
      <c:catAx>
        <c:axId val="786369280"/>
        <c:scaling>
          <c:orientation val="minMax"/>
        </c:scaling>
        <c:delete val="1"/>
        <c:axPos val="b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crossAx val="786370112"/>
        <c:crosses val="autoZero"/>
        <c:auto val="1"/>
        <c:lblAlgn val="ctr"/>
        <c:lblOffset val="100"/>
        <c:noMultiLvlLbl val="0"/>
      </c:catAx>
      <c:valAx>
        <c:axId val="786370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>
                    <a:solidFill>
                      <a:sysClr val="windowText" lastClr="000000"/>
                    </a:solidFill>
                  </a:rPr>
                  <a:t>AWSSI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6369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8"/>
          <c:order val="0"/>
          <c:tx>
            <c:strRef>
              <c:f>'Dynamic Charts'!$K$3</c:f>
              <c:strCache>
                <c:ptCount val="1"/>
                <c:pt idx="0">
                  <c:v>Clarendon*</c:v>
                </c:pt>
              </c:strCache>
            </c:strRef>
          </c:tx>
          <c:spPr>
            <a:ln w="28575" cap="rnd">
              <a:solidFill>
                <a:schemeClr val="accent3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'Dynamic Charts'!$K$6:$K$16</c:f>
              <c:strCache>
                <c:ptCount val="11"/>
                <c:pt idx="0">
                  <c:v>2011-2012</c:v>
                </c:pt>
                <c:pt idx="1">
                  <c:v>2012-2013</c:v>
                </c:pt>
                <c:pt idx="2">
                  <c:v>2013-2014</c:v>
                </c:pt>
                <c:pt idx="3">
                  <c:v>2014-2015</c:v>
                </c:pt>
                <c:pt idx="4">
                  <c:v>2015-2016</c:v>
                </c:pt>
                <c:pt idx="5">
                  <c:v>2016-2017</c:v>
                </c:pt>
                <c:pt idx="6">
                  <c:v>2017-2018</c:v>
                </c:pt>
                <c:pt idx="7">
                  <c:v>2018-2019</c:v>
                </c:pt>
                <c:pt idx="8">
                  <c:v>2019-2020</c:v>
                </c:pt>
                <c:pt idx="9">
                  <c:v>2020-2021</c:v>
                </c:pt>
                <c:pt idx="10">
                  <c:v>2021-2022</c:v>
                </c:pt>
              </c:strCache>
            </c:strRef>
          </c:cat>
          <c:val>
            <c:numRef>
              <c:f>'Dynamic Charts'!$M$6:$M$16</c:f>
              <c:numCache>
                <c:formatCode>_("$"* #,##0_);_("$"* \(#,##0\);_("$"* "-"??_);_(@_)</c:formatCode>
                <c:ptCount val="11"/>
                <c:pt idx="0">
                  <c:v>1750.3051413695</c:v>
                </c:pt>
                <c:pt idx="1">
                  <c:v>2371.50308102279</c:v>
                </c:pt>
                <c:pt idx="2">
                  <c:v>4079.46586293778</c:v>
                </c:pt>
                <c:pt idx="3">
                  <c:v>3857.4590919502298</c:v>
                </c:pt>
                <c:pt idx="4">
                  <c:v>2662.8581165257901</c:v>
                </c:pt>
                <c:pt idx="5">
                  <c:v>4645.8422672752304</c:v>
                </c:pt>
                <c:pt idx="6">
                  <c:v>5498.1779786479201</c:v>
                </c:pt>
                <c:pt idx="7">
                  <c:v>6085.2037720881099</c:v>
                </c:pt>
                <c:pt idx="8">
                  <c:v>5154.0765590869196</c:v>
                </c:pt>
                <c:pt idx="9">
                  <c:v>3526.6571880289798</c:v>
                </c:pt>
                <c:pt idx="10">
                  <c:v>4259.6442438225904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6-03C7-4FD2-A679-6D4317A831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0821104"/>
        <c:axId val="710823184"/>
      </c:lineChart>
      <c:catAx>
        <c:axId val="710821104"/>
        <c:scaling>
          <c:orientation val="minMax"/>
        </c:scaling>
        <c:delete val="1"/>
        <c:axPos val="b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crossAx val="710823184"/>
        <c:crosses val="autoZero"/>
        <c:auto val="1"/>
        <c:lblAlgn val="ctr"/>
        <c:lblOffset val="100"/>
        <c:noMultiLvlLbl val="0"/>
      </c:catAx>
      <c:valAx>
        <c:axId val="710823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>
                    <a:solidFill>
                      <a:sysClr val="windowText" lastClr="000000"/>
                    </a:solidFill>
                  </a:rPr>
                  <a:t>RSIC Costs per LM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0821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8"/>
          <c:order val="0"/>
          <c:tx>
            <c:strRef>
              <c:f>'Dynamic Charts'!$K$3</c:f>
              <c:strCache>
                <c:ptCount val="1"/>
                <c:pt idx="0">
                  <c:v>Clarendon*</c:v>
                </c:pt>
              </c:strCache>
            </c:strRef>
          </c:tx>
          <c:spPr>
            <a:ln w="28575" cap="rnd">
              <a:solidFill>
                <a:schemeClr val="accent3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'Dynamic Charts'!$K$6:$K$16</c:f>
              <c:strCache>
                <c:ptCount val="11"/>
                <c:pt idx="0">
                  <c:v>2011-2012</c:v>
                </c:pt>
                <c:pt idx="1">
                  <c:v>2012-2013</c:v>
                </c:pt>
                <c:pt idx="2">
                  <c:v>2013-2014</c:v>
                </c:pt>
                <c:pt idx="3">
                  <c:v>2014-2015</c:v>
                </c:pt>
                <c:pt idx="4">
                  <c:v>2015-2016</c:v>
                </c:pt>
                <c:pt idx="5">
                  <c:v>2016-2017</c:v>
                </c:pt>
                <c:pt idx="6">
                  <c:v>2017-2018</c:v>
                </c:pt>
                <c:pt idx="7">
                  <c:v>2018-2019</c:v>
                </c:pt>
                <c:pt idx="8">
                  <c:v>2019-2020</c:v>
                </c:pt>
                <c:pt idx="9">
                  <c:v>2020-2021</c:v>
                </c:pt>
                <c:pt idx="10">
                  <c:v>2021-2022</c:v>
                </c:pt>
              </c:strCache>
            </c:strRef>
          </c:cat>
          <c:val>
            <c:numRef>
              <c:f>'Dynamic Charts'!$N$6:$N$16</c:f>
              <c:numCache>
                <c:formatCode>0</c:formatCode>
                <c:ptCount val="11"/>
                <c:pt idx="5">
                  <c:v>3.1380025584795335</c:v>
                </c:pt>
                <c:pt idx="6">
                  <c:v>3.0109756260513252</c:v>
                </c:pt>
                <c:pt idx="7">
                  <c:v>2.9070934756294116</c:v>
                </c:pt>
                <c:pt idx="8">
                  <c:v>1.1248180642149752</c:v>
                </c:pt>
                <c:pt idx="9">
                  <c:v>1.6499245151923363</c:v>
                </c:pt>
                <c:pt idx="10">
                  <c:v>5.1103492637671186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6-20D5-49D9-B95E-70EF62283A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0821104"/>
        <c:axId val="710823184"/>
      </c:lineChart>
      <c:catAx>
        <c:axId val="710821104"/>
        <c:scaling>
          <c:orientation val="minMax"/>
        </c:scaling>
        <c:delete val="0"/>
        <c:axPos val="b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>
                    <a:solidFill>
                      <a:sysClr val="windowText" lastClr="000000"/>
                    </a:solidFill>
                  </a:rPr>
                  <a:t>Winter Season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0823184"/>
        <c:crosses val="autoZero"/>
        <c:auto val="1"/>
        <c:lblAlgn val="ctr"/>
        <c:lblOffset val="100"/>
        <c:noMultiLvlLbl val="0"/>
      </c:catAx>
      <c:valAx>
        <c:axId val="710823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>
                    <a:solidFill>
                      <a:sysClr val="windowText" lastClr="000000"/>
                    </a:solidFill>
                  </a:rPr>
                  <a:t>Total Weighted Grip Loss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0821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116838</xdr:colOff>
      <xdr:row>0</xdr:row>
      <xdr:rowOff>49953</xdr:rowOff>
    </xdr:from>
    <xdr:to>
      <xdr:col>9</xdr:col>
      <xdr:colOff>116838</xdr:colOff>
      <xdr:row>10</xdr:row>
      <xdr:rowOff>16086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C1B9513-43C8-4F93-8AC8-5CAEF49342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118532</xdr:colOff>
      <xdr:row>10</xdr:row>
      <xdr:rowOff>61806</xdr:rowOff>
    </xdr:from>
    <xdr:to>
      <xdr:col>9</xdr:col>
      <xdr:colOff>118532</xdr:colOff>
      <xdr:row>20</xdr:row>
      <xdr:rowOff>27940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87053F0-591E-455B-99DC-35C98FBB75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118532</xdr:colOff>
      <xdr:row>20</xdr:row>
      <xdr:rowOff>84667</xdr:rowOff>
    </xdr:from>
    <xdr:to>
      <xdr:col>9</xdr:col>
      <xdr:colOff>118532</xdr:colOff>
      <xdr:row>32</xdr:row>
      <xdr:rowOff>44027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3A96605-5205-4766-B71F-C2B3699DEF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X40" totalsRowShown="0" headerRowDxfId="46" dataDxfId="45">
  <tableColumns count="24">
    <tableColumn id="1" xr3:uid="{00000000-0010-0000-0000-000001000000}" name="GarageID"/>
    <tableColumn id="2" xr3:uid="{00000000-0010-0000-0000-000002000000}" name="Garage Location"/>
    <tableColumn id="3" xr3:uid="{00000000-0010-0000-0000-000003000000}" name="2011-2012">
      <calculatedColumnFormula>SUMIFS('Cost and Weather Data by Garage'!$O$2:$O$407,'Cost and Weather Data by Garage'!$A$2:$A$407,AWSSI!$B2,'Cost and Weather Data by Garage'!$B$2:$B$407,"w1112",'Cost and Weather Data by Garage'!$O$2:$O$407,"&gt;100")</calculatedColumnFormula>
    </tableColumn>
    <tableColumn id="4" xr3:uid="{00000000-0010-0000-0000-000004000000}" name="2012-2013">
      <calculatedColumnFormula>SUMIFS('Cost and Weather Data by Garage'!$O$2:$O$407,'Cost and Weather Data by Garage'!$A$2:$A$407,AWSSI!$B2,'Cost and Weather Data by Garage'!$B$2:$B$407,"w1213",'Cost and Weather Data by Garage'!$O$2:$O$407,"&gt;100")</calculatedColumnFormula>
    </tableColumn>
    <tableColumn id="5" xr3:uid="{00000000-0010-0000-0000-000005000000}" name="2013-2014">
      <calculatedColumnFormula>SUMIFS('Cost and Weather Data by Garage'!$O$2:$O$407,'Cost and Weather Data by Garage'!$A$2:$A$407,AWSSI!$B2,'Cost and Weather Data by Garage'!$B$2:$B$407,"w1314",'Cost and Weather Data by Garage'!$O$2:$O$407,"&gt;100")</calculatedColumnFormula>
    </tableColumn>
    <tableColumn id="6" xr3:uid="{00000000-0010-0000-0000-000006000000}" name="2014-2015">
      <calculatedColumnFormula>SUMIFS('Cost and Weather Data by Garage'!$O$2:$O$407,'Cost and Weather Data by Garage'!$A$2:$A$407,AWSSI!$B2,'Cost and Weather Data by Garage'!$B$2:$B$407,"w1415",'Cost and Weather Data by Garage'!$O$2:$O$407,"&gt;100")</calculatedColumnFormula>
    </tableColumn>
    <tableColumn id="7" xr3:uid="{00000000-0010-0000-0000-000007000000}" name="2015-2016">
      <calculatedColumnFormula>SUMIFS('Cost and Weather Data by Garage'!$O$2:$O$407,'Cost and Weather Data by Garage'!$A$2:$A$407,AWSSI!$B2,'Cost and Weather Data by Garage'!$B$2:$B$407,"w1516",'Cost and Weather Data by Garage'!$O$2:$O$407,"&gt;100")</calculatedColumnFormula>
    </tableColumn>
    <tableColumn id="8" xr3:uid="{00000000-0010-0000-0000-000008000000}" name="2016-2017">
      <calculatedColumnFormula>SUMIFS('Cost and Weather Data by Garage'!$O$2:$O$407,'Cost and Weather Data by Garage'!$A$2:$A$407,AWSSI!$B2,'Cost and Weather Data by Garage'!$B$2:$B$407,"w1617",'Cost and Weather Data by Garage'!$O$2:$O$407,"&gt;100")</calculatedColumnFormula>
    </tableColumn>
    <tableColumn id="9" xr3:uid="{00000000-0010-0000-0000-000009000000}" name="2017-2018">
      <calculatedColumnFormula>SUMIFS('Cost and Weather Data by Garage'!$O$2:$O$407,'Cost and Weather Data by Garage'!$A$2:$A$407,AWSSI!$B2,'Cost and Weather Data by Garage'!$B$2:$B$407,"w1718",'Cost and Weather Data by Garage'!$O$2:$O$407,"&gt;100")</calculatedColumnFormula>
    </tableColumn>
    <tableColumn id="10" xr3:uid="{00000000-0010-0000-0000-00000A000000}" name="2018-2019">
      <calculatedColumnFormula>SUMIFS('Cost and Weather Data by Garage'!$O$2:$O$407,'Cost and Weather Data by Garage'!$A$2:$A$407,AWSSI!$B2,'Cost and Weather Data by Garage'!$B$2:$B$407,"w1819",'Cost and Weather Data by Garage'!$O$2:$O$407,"&gt;100")</calculatedColumnFormula>
    </tableColumn>
    <tableColumn id="11" xr3:uid="{00000000-0010-0000-0000-00000B000000}" name="2019-2020">
      <calculatedColumnFormula>SUMIFS('Cost and Weather Data by Garage'!$O$2:$O$407,'Cost and Weather Data by Garage'!$A$2:$A$407,AWSSI!$B2,'Cost and Weather Data by Garage'!$B$2:$B$407,"w1920",'Cost and Weather Data by Garage'!$O$2:$O$407,"&gt;100")</calculatedColumnFormula>
    </tableColumn>
    <tableColumn id="12" xr3:uid="{00000000-0010-0000-0000-00000C000000}" name="2020-2021">
      <calculatedColumnFormula>SUMIFS('Cost and Weather Data by Garage'!$O$2:$O$407,'Cost and Weather Data by Garage'!$A$2:$A$407,AWSSI!$B2,'Cost and Weather Data by Garage'!$B$2:$B$407,"w2021",'Cost and Weather Data by Garage'!$O$2:$O$407,"&gt;100")</calculatedColumnFormula>
    </tableColumn>
    <tableColumn id="13" xr3:uid="{00000000-0010-0000-0000-00000D000000}" name="2021-2022">
      <calculatedColumnFormula>SUMIFS('Cost and Weather Data by Garage'!$O$2:$O$407,'Cost and Weather Data by Garage'!$A$2:$A$407,AWSSI!$B2,'Cost and Weather Data by Garage'!$B$2:$B$407,"w2122",'Cost and Weather Data by Garage'!$O$2:$O$407,"&gt;100")</calculatedColumnFormula>
    </tableColumn>
    <tableColumn id="14" xr3:uid="{00000000-0010-0000-0000-00000E000000}" name="2011 - 2012" dataDxfId="44">
      <calculatedColumnFormula>IF(C2&lt;&gt;0,C2,"--")</calculatedColumnFormula>
    </tableColumn>
    <tableColumn id="15" xr3:uid="{00000000-0010-0000-0000-00000F000000}" name="2012 - 2013" dataDxfId="43">
      <calculatedColumnFormula>IF(D2&lt;&gt;0,D2,"--")</calculatedColumnFormula>
    </tableColumn>
    <tableColumn id="16" xr3:uid="{00000000-0010-0000-0000-000010000000}" name="2013 - 2014" dataDxfId="42">
      <calculatedColumnFormula>IF(E2&lt;&gt;0,E2,"--")</calculatedColumnFormula>
    </tableColumn>
    <tableColumn id="17" xr3:uid="{00000000-0010-0000-0000-000011000000}" name="2014 - 2015" dataDxfId="41">
      <calculatedColumnFormula>IF(F2&lt;&gt;0,F2,"--")</calculatedColumnFormula>
    </tableColumn>
    <tableColumn id="18" xr3:uid="{00000000-0010-0000-0000-000012000000}" name="2015 - 2016" dataDxfId="40">
      <calculatedColumnFormula>IF(G2&lt;&gt;0,G2,"--")</calculatedColumnFormula>
    </tableColumn>
    <tableColumn id="19" xr3:uid="{00000000-0010-0000-0000-000013000000}" name="2016 - 2017" dataDxfId="39">
      <calculatedColumnFormula>IF(H2&lt;&gt;0,H2,"--")</calculatedColumnFormula>
    </tableColumn>
    <tableColumn id="20" xr3:uid="{00000000-0010-0000-0000-000014000000}" name="2017 - 2018" dataDxfId="38">
      <calculatedColumnFormula>IF(I2&lt;&gt;0,I2,"--")</calculatedColumnFormula>
    </tableColumn>
    <tableColumn id="21" xr3:uid="{00000000-0010-0000-0000-000015000000}" name="2018 - 2019" dataDxfId="37">
      <calculatedColumnFormula>IF(J2&lt;&gt;0,J2,"--")</calculatedColumnFormula>
    </tableColumn>
    <tableColumn id="22" xr3:uid="{00000000-0010-0000-0000-000016000000}" name="2019 - 2020" dataDxfId="36">
      <calculatedColumnFormula>IF(K2&lt;&gt;0,K2,"--")</calculatedColumnFormula>
    </tableColumn>
    <tableColumn id="23" xr3:uid="{00000000-0010-0000-0000-000017000000}" name="2020 - 2021" dataDxfId="35">
      <calculatedColumnFormula>IF(L2&lt;&gt;0,L2,"--")</calculatedColumnFormula>
    </tableColumn>
    <tableColumn id="24" xr3:uid="{00000000-0010-0000-0000-000018000000}" name="2021 - 2022" dataDxfId="34">
      <calculatedColumnFormula>IF(M2&lt;&gt;0,M2,"--")</calculatedColumnFormula>
    </tableColumn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1:M40" totalsRowShown="0" headerRowDxfId="33" dataDxfId="32" dataCellStyle="Currency">
  <tableColumns count="13">
    <tableColumn id="1" xr3:uid="{00000000-0010-0000-0100-000001000000}" name="GarageID"/>
    <tableColumn id="2" xr3:uid="{00000000-0010-0000-0100-000002000000}" name="Garage Location"/>
    <tableColumn id="3" xr3:uid="{00000000-0010-0000-0100-000003000000}" name="2011-2012" dataDxfId="31" dataCellStyle="Currency">
      <calculatedColumnFormula>SUMIFS('Cost and Weather Data by Garage'!$F$2:$F$407,'Cost and Weather Data by Garage'!$A$2:$A$407,AWSSI!$B2,'Cost and Weather Data by Garage'!$B$2:$B$407,"w1112",'Cost and Weather Data by Garage'!$F$2:$F$407,"&gt;0")</calculatedColumnFormula>
    </tableColumn>
    <tableColumn id="4" xr3:uid="{00000000-0010-0000-0100-000004000000}" name="2012-2013" dataDxfId="30" dataCellStyle="Currency">
      <calculatedColumnFormula>SUMIFS('Cost and Weather Data by Garage'!$F$2:$F$407,'Cost and Weather Data by Garage'!$A$2:$A$407,AWSSI!$B2,'Cost and Weather Data by Garage'!$B$2:$B$407,"w1213",'Cost and Weather Data by Garage'!$F$2:$F$407,"&gt;0")</calculatedColumnFormula>
    </tableColumn>
    <tableColumn id="5" xr3:uid="{00000000-0010-0000-0100-000005000000}" name="2013-2014" dataDxfId="29" dataCellStyle="Currency">
      <calculatedColumnFormula>SUMIFS('Cost and Weather Data by Garage'!$F$2:$F$407,'Cost and Weather Data by Garage'!$A$2:$A$407,AWSSI!$B2,'Cost and Weather Data by Garage'!$B$2:$B$407,"w1314",'Cost and Weather Data by Garage'!$F$2:$F$407,"&gt;0")</calculatedColumnFormula>
    </tableColumn>
    <tableColumn id="6" xr3:uid="{00000000-0010-0000-0100-000006000000}" name="2014-2015" dataDxfId="28" dataCellStyle="Currency">
      <calculatedColumnFormula>SUMIFS('Cost and Weather Data by Garage'!$F$2:$F$407,'Cost and Weather Data by Garage'!$A$2:$A$407,AWSSI!$B2,'Cost and Weather Data by Garage'!$B$2:$B$407,"w1415",'Cost and Weather Data by Garage'!$F$2:$F$407,"&gt;0")</calculatedColumnFormula>
    </tableColumn>
    <tableColumn id="7" xr3:uid="{00000000-0010-0000-0100-000007000000}" name="2015-2016" dataDxfId="27" dataCellStyle="Currency">
      <calculatedColumnFormula>SUMIFS('Cost and Weather Data by Garage'!$F$2:$F$407,'Cost and Weather Data by Garage'!$A$2:$A$407,AWSSI!$B2,'Cost and Weather Data by Garage'!$B$2:$B$407,"w1516",'Cost and Weather Data by Garage'!$F$2:$F$407,"&gt;0")</calculatedColumnFormula>
    </tableColumn>
    <tableColumn id="8" xr3:uid="{00000000-0010-0000-0100-000008000000}" name="2016-2017" dataDxfId="26" dataCellStyle="Currency">
      <calculatedColumnFormula>SUMIFS('Cost and Weather Data by Garage'!$F$2:$F$407,'Cost and Weather Data by Garage'!$A$2:$A$407,AWSSI!$B2,'Cost and Weather Data by Garage'!$B$2:$B$407,"w1617",'Cost and Weather Data by Garage'!$F$2:$F$407,"&gt;0")</calculatedColumnFormula>
    </tableColumn>
    <tableColumn id="9" xr3:uid="{00000000-0010-0000-0100-000009000000}" name="2017-2018" dataDxfId="25" dataCellStyle="Currency">
      <calculatedColumnFormula>SUMIFS('Cost and Weather Data by Garage'!$F$2:$F$407,'Cost and Weather Data by Garage'!$A$2:$A$407,AWSSI!$B2,'Cost and Weather Data by Garage'!$B$2:$B$407,"w1718",'Cost and Weather Data by Garage'!$F$2:$F$407,"&gt;0")</calculatedColumnFormula>
    </tableColumn>
    <tableColumn id="10" xr3:uid="{00000000-0010-0000-0100-00000A000000}" name="2018-2019" dataDxfId="24" dataCellStyle="Currency">
      <calculatedColumnFormula>SUMIFS('Cost and Weather Data by Garage'!$F$2:$F$407,'Cost and Weather Data by Garage'!$A$2:$A$407,AWSSI!$B2,'Cost and Weather Data by Garage'!$B$2:$B$407,"w1819",'Cost and Weather Data by Garage'!$F$2:$F$407,"&gt;0")</calculatedColumnFormula>
    </tableColumn>
    <tableColumn id="11" xr3:uid="{00000000-0010-0000-0100-00000B000000}" name="2019-2020" dataDxfId="23" dataCellStyle="Currency">
      <calculatedColumnFormula>SUMIFS('Cost and Weather Data by Garage'!$F$2:$F$407,'Cost and Weather Data by Garage'!$A$2:$A$407,AWSSI!$B2,'Cost and Weather Data by Garage'!$B$2:$B$407,"w1920",'Cost and Weather Data by Garage'!$F$2:$F$407,"&gt;0")</calculatedColumnFormula>
    </tableColumn>
    <tableColumn id="12" xr3:uid="{00000000-0010-0000-0100-00000C000000}" name="2020-2021" dataDxfId="22" dataCellStyle="Currency">
      <calculatedColumnFormula>SUMIFS('Cost and Weather Data by Garage'!$F$2:$F$407,'Cost and Weather Data by Garage'!$A$2:$A$407,AWSSI!$B2,'Cost and Weather Data by Garage'!$B$2:$B$407,"w2021",'Cost and Weather Data by Garage'!$F$2:$F$407,"&gt;0")</calculatedColumnFormula>
    </tableColumn>
    <tableColumn id="13" xr3:uid="{00000000-0010-0000-0100-00000D000000}" name="2021-2022" dataDxfId="21" dataCellStyle="Currency">
      <calculatedColumnFormula>SUMIFS('Cost and Weather Data by Garage'!$F$2:$F$407,'Cost and Weather Data by Garage'!$A$2:$A$407,AWSSI!$B2,'Cost and Weather Data by Garage'!$B$2:$B$407,"w2122",'Cost and Weather Data by Garage'!$F$2:$F$407,"&gt;0")</calculatedColumnFormula>
    </tableColumn>
  </tableColumns>
  <tableStyleInfo name="TableStyleMedium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" displayName="Table3" ref="A1:M40" totalsRowShown="0" headerRowDxfId="20" dataDxfId="19" dataCellStyle="Currency">
  <tableColumns count="13">
    <tableColumn id="1" xr3:uid="{00000000-0010-0000-0200-000001000000}" name="GarageID"/>
    <tableColumn id="2" xr3:uid="{00000000-0010-0000-0200-000002000000}" name="Garage Location"/>
    <tableColumn id="3" xr3:uid="{00000000-0010-0000-0200-000003000000}" name="2011-2012" dataDxfId="18" dataCellStyle="Currency">
      <calculatedColumnFormula>SUMIFS('Cost and Weather Data by Garage'!$G$2:$G$407,'Cost and Weather Data by Garage'!$A$2:$A$407,AWSSI!$B2,'Cost and Weather Data by Garage'!$B$2:$B$407,"w1112",'Cost and Weather Data by Garage'!$G$2:$G$407,"&gt;0")</calculatedColumnFormula>
    </tableColumn>
    <tableColumn id="4" xr3:uid="{00000000-0010-0000-0200-000004000000}" name="2012-2013" dataDxfId="17" dataCellStyle="Currency">
      <calculatedColumnFormula>SUMIFS('Cost and Weather Data by Garage'!$G$2:$G$407,'Cost and Weather Data by Garage'!$A$2:$A$407,AWSSI!$B2,'Cost and Weather Data by Garage'!$B$2:$B$407,"w1213",'Cost and Weather Data by Garage'!$G$2:$G$407,"&gt;0")</calculatedColumnFormula>
    </tableColumn>
    <tableColumn id="5" xr3:uid="{00000000-0010-0000-0200-000005000000}" name="2013-2014" dataDxfId="16" dataCellStyle="Currency">
      <calculatedColumnFormula>SUMIFS('Cost and Weather Data by Garage'!$G$2:$G$407,'Cost and Weather Data by Garage'!$A$2:$A$407,AWSSI!$B2,'Cost and Weather Data by Garage'!$B$2:$B$407,"w1314",'Cost and Weather Data by Garage'!$G$2:$G$407,"&gt;0")</calculatedColumnFormula>
    </tableColumn>
    <tableColumn id="6" xr3:uid="{00000000-0010-0000-0200-000006000000}" name="2014-2015" dataDxfId="15" dataCellStyle="Currency">
      <calculatedColumnFormula>SUMIFS('Cost and Weather Data by Garage'!$G$2:$G$407,'Cost and Weather Data by Garage'!$A$2:$A$407,AWSSI!$B2,'Cost and Weather Data by Garage'!$B$2:$B$407,"w1415",'Cost and Weather Data by Garage'!$G$2:$G$407,"&gt;0")</calculatedColumnFormula>
    </tableColumn>
    <tableColumn id="7" xr3:uid="{00000000-0010-0000-0200-000007000000}" name="2015-2016" dataDxfId="14" dataCellStyle="Currency">
      <calculatedColumnFormula>SUMIFS('Cost and Weather Data by Garage'!$G$2:$G$407,'Cost and Weather Data by Garage'!$A$2:$A$407,AWSSI!$B2,'Cost and Weather Data by Garage'!$B$2:$B$407,"w1516",'Cost and Weather Data by Garage'!$G$2:$G$407,"&gt;0")</calculatedColumnFormula>
    </tableColumn>
    <tableColumn id="8" xr3:uid="{00000000-0010-0000-0200-000008000000}" name="2016-2017" dataDxfId="13" dataCellStyle="Currency">
      <calculatedColumnFormula>SUMIFS('Cost and Weather Data by Garage'!$G$2:$G$407,'Cost and Weather Data by Garage'!$A$2:$A$407,AWSSI!$B2,'Cost and Weather Data by Garage'!$B$2:$B$407,"w1617",'Cost and Weather Data by Garage'!$G$2:$G$407,"&gt;0")</calculatedColumnFormula>
    </tableColumn>
    <tableColumn id="9" xr3:uid="{00000000-0010-0000-0200-000009000000}" name="2017-2018" dataDxfId="12" dataCellStyle="Currency">
      <calculatedColumnFormula>SUMIFS('Cost and Weather Data by Garage'!$G$2:$G$407,'Cost and Weather Data by Garage'!$A$2:$A$407,AWSSI!$B2,'Cost and Weather Data by Garage'!$B$2:$B$407,"w1718",'Cost and Weather Data by Garage'!$G$2:$G$407,"&gt;0")</calculatedColumnFormula>
    </tableColumn>
    <tableColumn id="10" xr3:uid="{00000000-0010-0000-0200-00000A000000}" name="2018-2019" dataDxfId="11" dataCellStyle="Currency">
      <calculatedColumnFormula>SUMIFS('Cost and Weather Data by Garage'!$G$2:$G$407,'Cost and Weather Data by Garage'!$A$2:$A$407,AWSSI!$B2,'Cost and Weather Data by Garage'!$B$2:$B$407,"w1819",'Cost and Weather Data by Garage'!$G$2:$G$407,"&gt;0")</calculatedColumnFormula>
    </tableColumn>
    <tableColumn id="11" xr3:uid="{00000000-0010-0000-0200-00000B000000}" name="2019-2020" dataDxfId="10" dataCellStyle="Currency">
      <calculatedColumnFormula>SUMIFS('Cost and Weather Data by Garage'!$G$2:$G$407,'Cost and Weather Data by Garage'!$A$2:$A$407,AWSSI!$B2,'Cost and Weather Data by Garage'!$B$2:$B$407,"w1920",'Cost and Weather Data by Garage'!$G$2:$G$407,"&gt;0")</calculatedColumnFormula>
    </tableColumn>
    <tableColumn id="12" xr3:uid="{00000000-0010-0000-0200-00000C000000}" name="2020-2021" dataDxfId="9" dataCellStyle="Currency">
      <calculatedColumnFormula>SUMIFS('Cost and Weather Data by Garage'!$G$2:$G$407,'Cost and Weather Data by Garage'!$A$2:$A$407,AWSSI!$B2,'Cost and Weather Data by Garage'!$B$2:$B$407,"w2021",'Cost and Weather Data by Garage'!$G$2:$G$407,"&gt;0")</calculatedColumnFormula>
    </tableColumn>
    <tableColumn id="13" xr3:uid="{00000000-0010-0000-0200-00000D000000}" name="2021-2022" dataDxfId="8" dataCellStyle="Currency">
      <calculatedColumnFormula>SUMIFS('Cost and Weather Data by Garage'!$G$2:$G$407,'Cost and Weather Data by Garage'!$A$2:$A$407,AWSSI!$B2,'Cost and Weather Data by Garage'!$B$2:$B$407,"w2122",'Cost and Weather Data by Garage'!$G$2:$G$407,"&gt;0")</calculatedColumnFormula>
    </tableColumn>
  </tableColumns>
  <tableStyleInfo name="TableStyleMedium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125DBCA-9676-404B-B750-F209E79F17F6}" name="Table4" displayName="Table4" ref="A1:M40" totalsRowShown="0" headerRowDxfId="7">
  <tableColumns count="13">
    <tableColumn id="1" xr3:uid="{C5B47237-2C40-4464-BAEA-EBD3BDA1AB57}" name="GarageID"/>
    <tableColumn id="2" xr3:uid="{4A382FDE-BF2B-40E9-B162-5FFFDAA2354F}" name="Garage Location" dataDxfId="6"/>
    <tableColumn id="3" xr3:uid="{B846A148-E7E7-4A41-9C97-9C1B7288FA32}" name="2011-2012"/>
    <tableColumn id="4" xr3:uid="{26D68CF9-E474-49C5-81B8-168D8570D8BC}" name="2012-2013"/>
    <tableColumn id="5" xr3:uid="{26863818-DB30-468A-90C6-A7305E15CF77}" name="2013-2014"/>
    <tableColumn id="6" xr3:uid="{A8918CA8-BDE4-41CD-B3A9-EE57F3F686E3}" name="2014-2015"/>
    <tableColumn id="7" xr3:uid="{08B3A88C-CF5B-4740-AC37-F57DEEE8E5AB}" name="2015-2016"/>
    <tableColumn id="8" xr3:uid="{0AE58920-63BB-40A7-AB83-10337FC49B60}" name="2016-2017" dataDxfId="5"/>
    <tableColumn id="9" xr3:uid="{B0E46216-8F6E-4F9F-8E56-3B98C4651CE0}" name="2017-2018" dataDxfId="4"/>
    <tableColumn id="10" xr3:uid="{0030A900-4474-4BB4-9BB0-ADB0EAFA9782}" name="2018-2019" dataDxfId="3"/>
    <tableColumn id="11" xr3:uid="{22793A81-7DC2-4FBC-8DE1-360696516901}" name="2019-2020" dataDxfId="2"/>
    <tableColumn id="12" xr3:uid="{DC5904F4-4A89-4534-8A63-892CE06BDABF}" name="2020-2021" dataDxfId="1"/>
    <tableColumn id="13" xr3:uid="{A857FC8D-E541-4DA3-AE02-03FCAD7B23D6}" name="2021-2022" dataDxfId="0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07"/>
  <sheetViews>
    <sheetView tabSelected="1" workbookViewId="0">
      <selection activeCell="A16" sqref="A16"/>
    </sheetView>
  </sheetViews>
  <sheetFormatPr defaultRowHeight="14.5" x14ac:dyDescent="0.35"/>
  <cols>
    <col min="1" max="1" width="15.1796875" customWidth="1"/>
    <col min="6" max="7" width="12.6328125" customWidth="1"/>
  </cols>
  <sheetData>
    <row r="1" spans="1:17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 x14ac:dyDescent="0.35">
      <c r="A2" t="s">
        <v>17</v>
      </c>
      <c r="B2" t="s">
        <v>18</v>
      </c>
      <c r="C2">
        <v>165287.72</v>
      </c>
      <c r="D2">
        <v>205517.14</v>
      </c>
      <c r="E2">
        <v>171203.17</v>
      </c>
      <c r="F2">
        <v>542008.03</v>
      </c>
      <c r="G2">
        <v>2773.22815347697</v>
      </c>
      <c r="H2">
        <v>195.44300000000001</v>
      </c>
      <c r="I2">
        <v>13.51</v>
      </c>
      <c r="J2">
        <v>70.8</v>
      </c>
      <c r="K2">
        <v>118</v>
      </c>
      <c r="L2">
        <v>-3</v>
      </c>
      <c r="M2">
        <v>66</v>
      </c>
      <c r="N2">
        <v>28.613259668508199</v>
      </c>
      <c r="O2">
        <v>749</v>
      </c>
      <c r="P2">
        <v>790</v>
      </c>
      <c r="Q2">
        <v>301</v>
      </c>
    </row>
    <row r="3" spans="1:17" x14ac:dyDescent="0.35">
      <c r="A3" t="s">
        <v>17</v>
      </c>
      <c r="B3" t="s">
        <v>19</v>
      </c>
      <c r="C3">
        <v>225936.04</v>
      </c>
      <c r="D3">
        <v>297563.5</v>
      </c>
      <c r="E3">
        <v>243866</v>
      </c>
      <c r="F3">
        <v>767365.54</v>
      </c>
      <c r="G3">
        <v>3926.2881760922601</v>
      </c>
      <c r="H3">
        <v>195.44300000000001</v>
      </c>
      <c r="I3">
        <v>10.89</v>
      </c>
      <c r="J3">
        <v>72.5</v>
      </c>
      <c r="K3">
        <v>419</v>
      </c>
      <c r="L3">
        <v>-9</v>
      </c>
      <c r="M3">
        <v>54</v>
      </c>
      <c r="N3">
        <v>27.4463087248322</v>
      </c>
      <c r="O3">
        <v>868</v>
      </c>
      <c r="P3">
        <v>811</v>
      </c>
      <c r="Q3">
        <v>273</v>
      </c>
    </row>
    <row r="4" spans="1:17" x14ac:dyDescent="0.35">
      <c r="A4" t="s">
        <v>17</v>
      </c>
      <c r="B4" t="s">
        <v>20</v>
      </c>
      <c r="C4">
        <v>222271.02</v>
      </c>
      <c r="D4">
        <v>351726.63</v>
      </c>
      <c r="E4">
        <v>224525.139999999</v>
      </c>
      <c r="F4">
        <v>798522.79</v>
      </c>
      <c r="G4">
        <v>4085.7067789585699</v>
      </c>
      <c r="H4">
        <v>195.44300000000001</v>
      </c>
      <c r="I4">
        <v>14.07</v>
      </c>
      <c r="J4">
        <v>55.2</v>
      </c>
      <c r="K4">
        <v>702</v>
      </c>
      <c r="L4">
        <v>-16</v>
      </c>
      <c r="M4">
        <v>60</v>
      </c>
      <c r="N4">
        <v>23.523391812865398</v>
      </c>
      <c r="O4">
        <v>1378</v>
      </c>
      <c r="P4">
        <v>1444</v>
      </c>
      <c r="Q4">
        <v>332</v>
      </c>
    </row>
    <row r="5" spans="1:17" x14ac:dyDescent="0.35">
      <c r="A5" t="s">
        <v>17</v>
      </c>
      <c r="B5" t="s">
        <v>21</v>
      </c>
      <c r="C5">
        <v>222314.01</v>
      </c>
      <c r="D5">
        <v>304505.96000000002</v>
      </c>
      <c r="E5">
        <v>253453.639999999</v>
      </c>
      <c r="F5">
        <v>780273.61</v>
      </c>
      <c r="G5">
        <v>3992.33336573834</v>
      </c>
      <c r="H5">
        <v>195.44300000000001</v>
      </c>
      <c r="I5">
        <v>11.26</v>
      </c>
      <c r="J5">
        <v>66.5</v>
      </c>
      <c r="K5">
        <v>680</v>
      </c>
      <c r="L5">
        <v>-17</v>
      </c>
      <c r="M5">
        <v>51</v>
      </c>
      <c r="N5">
        <v>21.767080745341602</v>
      </c>
      <c r="O5">
        <v>1342</v>
      </c>
      <c r="P5">
        <v>1358</v>
      </c>
      <c r="Q5">
        <v>361</v>
      </c>
    </row>
    <row r="6" spans="1:17" x14ac:dyDescent="0.35">
      <c r="A6" t="s">
        <v>17</v>
      </c>
      <c r="B6" t="s">
        <v>22</v>
      </c>
      <c r="C6">
        <v>174228.78</v>
      </c>
      <c r="D6">
        <v>314679.2</v>
      </c>
      <c r="E6">
        <v>199201.74</v>
      </c>
      <c r="F6">
        <v>688109.72</v>
      </c>
      <c r="G6">
        <v>3520.7693291650198</v>
      </c>
      <c r="H6">
        <v>195.44300000000001</v>
      </c>
      <c r="I6">
        <v>9.9499999999999993</v>
      </c>
      <c r="J6">
        <v>22.4</v>
      </c>
      <c r="K6">
        <v>86</v>
      </c>
      <c r="L6">
        <v>-17</v>
      </c>
      <c r="M6">
        <v>62</v>
      </c>
      <c r="N6">
        <v>27.747826086956501</v>
      </c>
      <c r="O6">
        <v>498</v>
      </c>
      <c r="P6">
        <v>544</v>
      </c>
      <c r="Q6">
        <v>135</v>
      </c>
    </row>
    <row r="7" spans="1:17" x14ac:dyDescent="0.35">
      <c r="A7" t="s">
        <v>17</v>
      </c>
      <c r="B7" t="s">
        <v>23</v>
      </c>
      <c r="C7">
        <v>260138.76</v>
      </c>
      <c r="D7">
        <v>485259.01</v>
      </c>
      <c r="E7">
        <v>270250.40000000002</v>
      </c>
      <c r="F7">
        <v>1015648.17</v>
      </c>
      <c r="G7">
        <v>5196.6464391152404</v>
      </c>
      <c r="H7">
        <v>195.44300000000001</v>
      </c>
      <c r="I7">
        <v>16.079999999999998</v>
      </c>
      <c r="J7">
        <v>98.3</v>
      </c>
      <c r="K7">
        <v>412</v>
      </c>
      <c r="L7">
        <v>-7</v>
      </c>
      <c r="M7">
        <v>62</v>
      </c>
      <c r="N7">
        <v>28.1144578313253</v>
      </c>
      <c r="O7">
        <v>911</v>
      </c>
      <c r="P7">
        <v>1005</v>
      </c>
      <c r="Q7">
        <v>273</v>
      </c>
    </row>
    <row r="8" spans="1:17" x14ac:dyDescent="0.35">
      <c r="A8" t="s">
        <v>17</v>
      </c>
      <c r="B8" t="s">
        <v>24</v>
      </c>
      <c r="C8">
        <v>233376.72</v>
      </c>
      <c r="D8">
        <v>469363.81</v>
      </c>
      <c r="E8">
        <v>426336.56</v>
      </c>
      <c r="F8">
        <v>1129077.0900000001</v>
      </c>
      <c r="G8">
        <v>5777.0147306375702</v>
      </c>
      <c r="H8">
        <v>195.44300000000001</v>
      </c>
      <c r="I8">
        <v>12.19</v>
      </c>
      <c r="J8">
        <v>69.599999999999994</v>
      </c>
      <c r="K8">
        <v>383</v>
      </c>
      <c r="L8">
        <v>-17</v>
      </c>
      <c r="M8">
        <v>55</v>
      </c>
      <c r="N8">
        <v>26.128378378378301</v>
      </c>
      <c r="O8">
        <v>967</v>
      </c>
      <c r="P8">
        <v>961</v>
      </c>
      <c r="Q8">
        <v>339</v>
      </c>
    </row>
    <row r="9" spans="1:17" x14ac:dyDescent="0.35">
      <c r="A9" t="s">
        <v>17</v>
      </c>
      <c r="B9" t="s">
        <v>25</v>
      </c>
      <c r="C9">
        <v>320224.58</v>
      </c>
      <c r="D9">
        <v>644193.31999999995</v>
      </c>
      <c r="E9">
        <v>531602.36</v>
      </c>
      <c r="F9">
        <v>1496020.26</v>
      </c>
      <c r="G9">
        <v>7654.5092942699403</v>
      </c>
      <c r="H9">
        <v>195.44300000000001</v>
      </c>
      <c r="I9">
        <v>15.39</v>
      </c>
      <c r="J9">
        <v>62.5</v>
      </c>
      <c r="K9">
        <v>387</v>
      </c>
      <c r="L9">
        <v>-13</v>
      </c>
      <c r="M9">
        <v>58</v>
      </c>
      <c r="N9">
        <v>25.981012658227801</v>
      </c>
      <c r="O9">
        <v>989</v>
      </c>
      <c r="P9">
        <v>1227</v>
      </c>
      <c r="Q9">
        <v>309</v>
      </c>
    </row>
    <row r="10" spans="1:17" x14ac:dyDescent="0.35">
      <c r="A10" t="s">
        <v>17</v>
      </c>
      <c r="B10" t="s">
        <v>26</v>
      </c>
      <c r="C10">
        <v>231615.5</v>
      </c>
      <c r="D10">
        <v>488872.85</v>
      </c>
      <c r="E10">
        <v>451195.01</v>
      </c>
      <c r="F10">
        <v>1171683.3600000001</v>
      </c>
      <c r="G10">
        <v>5995.0131751968602</v>
      </c>
      <c r="H10">
        <v>195.44300000000001</v>
      </c>
      <c r="I10">
        <v>10.75</v>
      </c>
      <c r="J10">
        <v>65</v>
      </c>
      <c r="K10">
        <v>494</v>
      </c>
      <c r="L10">
        <v>-13</v>
      </c>
      <c r="M10">
        <v>52</v>
      </c>
      <c r="N10">
        <v>25.2881355932203</v>
      </c>
      <c r="O10">
        <v>887</v>
      </c>
      <c r="P10">
        <v>811</v>
      </c>
      <c r="Q10">
        <v>253</v>
      </c>
    </row>
    <row r="11" spans="1:17" x14ac:dyDescent="0.35">
      <c r="A11" t="s">
        <v>17</v>
      </c>
      <c r="B11" t="s">
        <v>27</v>
      </c>
      <c r="C11">
        <v>237020.61</v>
      </c>
      <c r="D11">
        <v>462524.85</v>
      </c>
      <c r="E11">
        <v>199714.58</v>
      </c>
      <c r="F11">
        <v>899260.04</v>
      </c>
      <c r="G11">
        <v>4601.1371090292296</v>
      </c>
      <c r="H11">
        <v>195.44300000000001</v>
      </c>
      <c r="I11">
        <v>7.04</v>
      </c>
      <c r="J11">
        <v>65.5</v>
      </c>
      <c r="K11">
        <v>454</v>
      </c>
      <c r="L11">
        <v>-7</v>
      </c>
      <c r="M11">
        <v>55</v>
      </c>
      <c r="N11">
        <v>25.3333333333333</v>
      </c>
      <c r="O11">
        <v>914</v>
      </c>
      <c r="P11">
        <v>646</v>
      </c>
      <c r="Q11">
        <v>172</v>
      </c>
    </row>
    <row r="12" spans="1:17" x14ac:dyDescent="0.35">
      <c r="A12" t="s">
        <v>28</v>
      </c>
      <c r="B12" t="s">
        <v>18</v>
      </c>
      <c r="C12">
        <v>91802.53</v>
      </c>
      <c r="D12">
        <v>93649.819999999905</v>
      </c>
      <c r="E12">
        <v>91676.5</v>
      </c>
      <c r="F12">
        <v>277128.84999999998</v>
      </c>
      <c r="G12">
        <v>2189.2535509456002</v>
      </c>
      <c r="H12">
        <v>126.586</v>
      </c>
      <c r="I12">
        <v>24.04</v>
      </c>
      <c r="J12">
        <v>197.5</v>
      </c>
      <c r="K12">
        <v>1492</v>
      </c>
      <c r="L12">
        <v>-12</v>
      </c>
      <c r="M12">
        <v>77</v>
      </c>
      <c r="N12">
        <v>23.189759036144501</v>
      </c>
      <c r="O12">
        <v>1869</v>
      </c>
      <c r="P12">
        <v>1748</v>
      </c>
      <c r="Q12">
        <v>835</v>
      </c>
    </row>
    <row r="13" spans="1:17" x14ac:dyDescent="0.35">
      <c r="A13" t="s">
        <v>28</v>
      </c>
      <c r="B13" t="s">
        <v>19</v>
      </c>
      <c r="C13">
        <v>114405.46</v>
      </c>
      <c r="D13">
        <v>121837.56</v>
      </c>
      <c r="E13">
        <v>130609.38</v>
      </c>
      <c r="F13">
        <v>366852.4</v>
      </c>
      <c r="G13">
        <v>2898.04875736653</v>
      </c>
      <c r="H13">
        <v>126.586</v>
      </c>
      <c r="I13">
        <v>24.87</v>
      </c>
      <c r="J13">
        <v>289.89999999999998</v>
      </c>
      <c r="K13">
        <v>1774</v>
      </c>
      <c r="L13">
        <v>-18</v>
      </c>
      <c r="M13">
        <v>52</v>
      </c>
      <c r="N13">
        <v>20.820895522388</v>
      </c>
      <c r="O13">
        <v>2460</v>
      </c>
      <c r="P13">
        <v>2486</v>
      </c>
      <c r="Q13">
        <v>1202</v>
      </c>
    </row>
    <row r="14" spans="1:17" x14ac:dyDescent="0.35">
      <c r="A14" t="s">
        <v>28</v>
      </c>
      <c r="B14" t="s">
        <v>20</v>
      </c>
      <c r="C14">
        <v>103922.7</v>
      </c>
      <c r="D14">
        <v>145529.98000000001</v>
      </c>
      <c r="E14">
        <v>143949.65</v>
      </c>
      <c r="F14">
        <v>393402.33</v>
      </c>
      <c r="G14">
        <v>3107.7870380610798</v>
      </c>
      <c r="H14">
        <v>126.586</v>
      </c>
      <c r="I14">
        <v>22.59</v>
      </c>
      <c r="J14">
        <v>171.4</v>
      </c>
      <c r="K14">
        <v>2314</v>
      </c>
      <c r="L14">
        <v>-18</v>
      </c>
      <c r="M14">
        <v>71</v>
      </c>
      <c r="N14">
        <v>19.402877697841699</v>
      </c>
      <c r="O14">
        <v>2080</v>
      </c>
      <c r="P14">
        <v>2086</v>
      </c>
      <c r="Q14">
        <v>827</v>
      </c>
    </row>
    <row r="15" spans="1:17" x14ac:dyDescent="0.35">
      <c r="A15" t="s">
        <v>28</v>
      </c>
      <c r="B15" t="s">
        <v>21</v>
      </c>
      <c r="C15">
        <v>127085.5</v>
      </c>
      <c r="D15">
        <v>156369.85</v>
      </c>
      <c r="E15">
        <v>137212.57999999999</v>
      </c>
      <c r="F15">
        <v>420667.93</v>
      </c>
      <c r="G15">
        <v>3323.1789455389999</v>
      </c>
      <c r="H15">
        <v>126.586</v>
      </c>
      <c r="I15">
        <v>19.14</v>
      </c>
      <c r="J15">
        <v>176.4</v>
      </c>
      <c r="K15">
        <v>2613</v>
      </c>
      <c r="L15">
        <v>-26</v>
      </c>
      <c r="M15">
        <v>61</v>
      </c>
      <c r="N15">
        <v>17.621019108280201</v>
      </c>
      <c r="O15">
        <v>2418</v>
      </c>
      <c r="P15">
        <v>2314</v>
      </c>
      <c r="Q15">
        <v>870</v>
      </c>
    </row>
    <row r="16" spans="1:17" x14ac:dyDescent="0.35">
      <c r="A16" t="s">
        <v>28</v>
      </c>
      <c r="B16" t="s">
        <v>22</v>
      </c>
      <c r="C16">
        <v>87011.51</v>
      </c>
      <c r="D16">
        <v>142363.46</v>
      </c>
      <c r="E16">
        <v>113420.21</v>
      </c>
      <c r="F16">
        <v>342795.18</v>
      </c>
      <c r="G16">
        <v>2708.0023067321799</v>
      </c>
      <c r="H16">
        <v>126.586</v>
      </c>
      <c r="I16">
        <v>18.29</v>
      </c>
      <c r="J16">
        <v>83.9</v>
      </c>
      <c r="K16">
        <v>422</v>
      </c>
      <c r="L16">
        <v>-25</v>
      </c>
      <c r="M16">
        <v>59</v>
      </c>
      <c r="N16">
        <v>23.958762886597899</v>
      </c>
      <c r="O16">
        <v>863</v>
      </c>
      <c r="P16">
        <v>905</v>
      </c>
      <c r="Q16">
        <v>446</v>
      </c>
    </row>
    <row r="17" spans="1:17" x14ac:dyDescent="0.35">
      <c r="A17" t="s">
        <v>28</v>
      </c>
      <c r="B17" t="s">
        <v>23</v>
      </c>
      <c r="C17">
        <v>134962.35999999999</v>
      </c>
      <c r="D17">
        <v>263675.65999999997</v>
      </c>
      <c r="E17">
        <v>183447.58</v>
      </c>
      <c r="F17">
        <v>582085.6</v>
      </c>
      <c r="G17">
        <v>4598.3410487731599</v>
      </c>
      <c r="H17">
        <v>126.586</v>
      </c>
      <c r="I17">
        <v>22.26</v>
      </c>
      <c r="J17">
        <v>233.5</v>
      </c>
      <c r="K17">
        <v>2149</v>
      </c>
      <c r="L17">
        <v>-16</v>
      </c>
      <c r="M17">
        <v>59</v>
      </c>
      <c r="N17">
        <v>22.341059602649</v>
      </c>
      <c r="O17">
        <v>2089</v>
      </c>
      <c r="P17">
        <v>1900</v>
      </c>
      <c r="Q17">
        <v>874</v>
      </c>
    </row>
    <row r="18" spans="1:17" x14ac:dyDescent="0.35">
      <c r="A18" t="s">
        <v>28</v>
      </c>
      <c r="B18" t="s">
        <v>24</v>
      </c>
      <c r="C18">
        <v>141007.62</v>
      </c>
      <c r="D18">
        <v>241886.28</v>
      </c>
      <c r="E18">
        <v>198817.57</v>
      </c>
      <c r="F18">
        <v>581711.47</v>
      </c>
      <c r="G18">
        <v>4595.3855086660396</v>
      </c>
      <c r="H18">
        <v>126.586</v>
      </c>
      <c r="I18">
        <v>18.809999999999999</v>
      </c>
      <c r="J18">
        <v>160.9</v>
      </c>
      <c r="K18">
        <v>1651</v>
      </c>
      <c r="L18">
        <v>-23</v>
      </c>
      <c r="M18">
        <v>64</v>
      </c>
      <c r="N18">
        <v>19.728260869565201</v>
      </c>
      <c r="O18">
        <v>1887</v>
      </c>
      <c r="P18">
        <v>1986</v>
      </c>
      <c r="Q18">
        <v>842</v>
      </c>
    </row>
    <row r="19" spans="1:17" x14ac:dyDescent="0.35">
      <c r="A19" t="s">
        <v>28</v>
      </c>
      <c r="B19" t="s">
        <v>25</v>
      </c>
      <c r="C19">
        <v>169671.02</v>
      </c>
      <c r="D19">
        <v>359265.08</v>
      </c>
      <c r="E19">
        <v>312217.15000000002</v>
      </c>
      <c r="F19">
        <v>841153.25</v>
      </c>
      <c r="G19">
        <v>6644.91531448975</v>
      </c>
      <c r="H19">
        <v>126.586</v>
      </c>
      <c r="I19">
        <v>24.45</v>
      </c>
      <c r="J19">
        <v>202.7</v>
      </c>
      <c r="K19">
        <v>3152</v>
      </c>
      <c r="L19">
        <v>-17</v>
      </c>
      <c r="M19">
        <v>59</v>
      </c>
      <c r="N19">
        <v>20.054838709677401</v>
      </c>
      <c r="O19">
        <v>2499</v>
      </c>
      <c r="P19">
        <v>2576</v>
      </c>
      <c r="Q19">
        <v>893</v>
      </c>
    </row>
    <row r="20" spans="1:17" x14ac:dyDescent="0.35">
      <c r="A20" t="s">
        <v>28</v>
      </c>
      <c r="B20" t="s">
        <v>26</v>
      </c>
      <c r="C20">
        <v>137766.06</v>
      </c>
      <c r="D20">
        <v>291385.67</v>
      </c>
      <c r="E20">
        <v>194212.41</v>
      </c>
      <c r="F20">
        <v>623364.14</v>
      </c>
      <c r="G20">
        <v>4924.4319277013201</v>
      </c>
      <c r="H20">
        <v>126.586</v>
      </c>
      <c r="I20">
        <v>20.260000000000002</v>
      </c>
      <c r="J20">
        <v>156.4</v>
      </c>
      <c r="K20">
        <v>1655</v>
      </c>
      <c r="L20">
        <v>-20</v>
      </c>
      <c r="M20">
        <v>52</v>
      </c>
      <c r="N20">
        <v>22.807692307692299</v>
      </c>
      <c r="O20">
        <v>1630</v>
      </c>
      <c r="P20">
        <v>1598</v>
      </c>
      <c r="Q20">
        <v>626</v>
      </c>
    </row>
    <row r="21" spans="1:17" x14ac:dyDescent="0.35">
      <c r="A21" t="s">
        <v>28</v>
      </c>
      <c r="B21" t="s">
        <v>29</v>
      </c>
      <c r="C21">
        <v>126866.65</v>
      </c>
      <c r="D21">
        <v>238089.1</v>
      </c>
      <c r="E21">
        <v>119889.60000000001</v>
      </c>
      <c r="F21">
        <v>484845.35</v>
      </c>
      <c r="G21">
        <v>3830.1656581296502</v>
      </c>
      <c r="H21">
        <v>126.586</v>
      </c>
      <c r="I21">
        <v>12.62</v>
      </c>
      <c r="J21">
        <v>111.4</v>
      </c>
      <c r="K21">
        <v>1114</v>
      </c>
      <c r="L21">
        <v>-12</v>
      </c>
      <c r="M21">
        <v>66</v>
      </c>
      <c r="N21">
        <v>22.921739130434698</v>
      </c>
      <c r="O21">
        <v>1308</v>
      </c>
      <c r="P21">
        <v>1266</v>
      </c>
      <c r="Q21">
        <v>596</v>
      </c>
    </row>
    <row r="22" spans="1:17" x14ac:dyDescent="0.35">
      <c r="A22" t="s">
        <v>28</v>
      </c>
      <c r="B22" t="s">
        <v>27</v>
      </c>
      <c r="C22">
        <v>144640.28</v>
      </c>
      <c r="D22">
        <v>303115.36</v>
      </c>
      <c r="E22">
        <v>126974.41</v>
      </c>
      <c r="F22">
        <v>574730.05000000005</v>
      </c>
      <c r="G22">
        <v>4540.2339121229797</v>
      </c>
      <c r="H22">
        <v>126.586</v>
      </c>
      <c r="I22">
        <v>17.53</v>
      </c>
      <c r="J22">
        <v>117.2</v>
      </c>
      <c r="K22">
        <v>899</v>
      </c>
      <c r="L22">
        <v>-18</v>
      </c>
      <c r="M22">
        <v>55</v>
      </c>
      <c r="N22">
        <v>21.024475524475498</v>
      </c>
      <c r="O22">
        <v>1454</v>
      </c>
      <c r="P22">
        <v>1586</v>
      </c>
      <c r="Q22">
        <v>656</v>
      </c>
    </row>
    <row r="23" spans="1:17" x14ac:dyDescent="0.35">
      <c r="A23" t="s">
        <v>30</v>
      </c>
      <c r="B23" t="s">
        <v>18</v>
      </c>
      <c r="C23">
        <v>83998.46</v>
      </c>
      <c r="D23">
        <v>103584.59</v>
      </c>
      <c r="E23">
        <v>95466.93</v>
      </c>
      <c r="F23">
        <v>283049.98</v>
      </c>
      <c r="G23">
        <v>1890.6677621251799</v>
      </c>
      <c r="H23">
        <v>149.709</v>
      </c>
      <c r="I23">
        <v>13.28</v>
      </c>
      <c r="J23">
        <v>25.4</v>
      </c>
      <c r="K23">
        <v>27</v>
      </c>
      <c r="L23">
        <v>-2</v>
      </c>
      <c r="M23">
        <v>78</v>
      </c>
      <c r="N23">
        <v>31.339285714285701</v>
      </c>
      <c r="O23">
        <v>266</v>
      </c>
      <c r="P23">
        <v>303</v>
      </c>
      <c r="Q23">
        <v>118</v>
      </c>
    </row>
    <row r="24" spans="1:17" x14ac:dyDescent="0.35">
      <c r="A24" t="s">
        <v>30</v>
      </c>
      <c r="B24" t="s">
        <v>19</v>
      </c>
      <c r="C24">
        <v>149913.29</v>
      </c>
      <c r="D24">
        <v>203830.77</v>
      </c>
      <c r="E24">
        <v>174638.84</v>
      </c>
      <c r="F24">
        <v>528382.9</v>
      </c>
      <c r="G24">
        <v>3529.39970208871</v>
      </c>
      <c r="H24">
        <v>149.709</v>
      </c>
      <c r="I24">
        <v>12.93</v>
      </c>
      <c r="J24">
        <v>82.3</v>
      </c>
      <c r="K24">
        <v>248</v>
      </c>
      <c r="L24">
        <v>-9</v>
      </c>
      <c r="M24">
        <v>69</v>
      </c>
      <c r="N24">
        <v>26.889285714285698</v>
      </c>
      <c r="O24">
        <v>771</v>
      </c>
      <c r="P24">
        <v>790</v>
      </c>
      <c r="Q24">
        <v>334</v>
      </c>
    </row>
    <row r="25" spans="1:17" x14ac:dyDescent="0.35">
      <c r="A25" t="s">
        <v>30</v>
      </c>
      <c r="B25" t="s">
        <v>20</v>
      </c>
      <c r="C25">
        <v>142176.34</v>
      </c>
      <c r="D25">
        <v>235440.48</v>
      </c>
      <c r="E25">
        <v>170146.42</v>
      </c>
      <c r="F25">
        <v>547763.24</v>
      </c>
      <c r="G25">
        <v>3658.8531083635498</v>
      </c>
      <c r="H25">
        <v>149.709</v>
      </c>
      <c r="I25">
        <v>29.2</v>
      </c>
      <c r="J25">
        <v>155</v>
      </c>
      <c r="K25">
        <v>738</v>
      </c>
      <c r="L25">
        <v>-17</v>
      </c>
      <c r="M25">
        <v>66</v>
      </c>
      <c r="N25">
        <v>21.753886010362599</v>
      </c>
      <c r="O25">
        <v>1723</v>
      </c>
      <c r="P25">
        <v>1765</v>
      </c>
      <c r="Q25">
        <v>676</v>
      </c>
    </row>
    <row r="26" spans="1:17" x14ac:dyDescent="0.35">
      <c r="A26" t="s">
        <v>30</v>
      </c>
      <c r="B26" t="s">
        <v>21</v>
      </c>
      <c r="C26">
        <v>172014.16</v>
      </c>
      <c r="D26">
        <v>270533.89</v>
      </c>
      <c r="E26">
        <v>211740.74</v>
      </c>
      <c r="F26">
        <v>654288.79</v>
      </c>
      <c r="G26">
        <v>4370.40385013593</v>
      </c>
      <c r="H26">
        <v>149.709</v>
      </c>
      <c r="I26">
        <v>34.380000000000003</v>
      </c>
      <c r="J26">
        <v>209.1</v>
      </c>
      <c r="K26">
        <v>1459</v>
      </c>
      <c r="L26">
        <v>-15</v>
      </c>
      <c r="M26">
        <v>63</v>
      </c>
      <c r="N26">
        <v>20.593333333333302</v>
      </c>
      <c r="O26">
        <v>2313</v>
      </c>
      <c r="P26">
        <v>2528</v>
      </c>
      <c r="Q26">
        <v>946</v>
      </c>
    </row>
    <row r="27" spans="1:17" x14ac:dyDescent="0.35">
      <c r="A27" t="s">
        <v>30</v>
      </c>
      <c r="B27" t="s">
        <v>22</v>
      </c>
      <c r="C27">
        <v>86084.4</v>
      </c>
      <c r="D27">
        <v>158413.44</v>
      </c>
      <c r="E27">
        <v>101547.79</v>
      </c>
      <c r="F27">
        <v>346045.63</v>
      </c>
      <c r="G27">
        <v>2311.45508954037</v>
      </c>
      <c r="H27">
        <v>149.709</v>
      </c>
      <c r="I27">
        <v>11.65</v>
      </c>
      <c r="J27">
        <v>27</v>
      </c>
      <c r="K27">
        <v>52</v>
      </c>
      <c r="L27">
        <v>-15</v>
      </c>
      <c r="M27">
        <v>74</v>
      </c>
      <c r="N27">
        <v>28.5913978494623</v>
      </c>
      <c r="O27">
        <v>390</v>
      </c>
      <c r="P27">
        <v>442</v>
      </c>
      <c r="Q27">
        <v>135</v>
      </c>
    </row>
    <row r="28" spans="1:17" x14ac:dyDescent="0.35">
      <c r="A28" t="s">
        <v>30</v>
      </c>
      <c r="B28" t="s">
        <v>23</v>
      </c>
      <c r="C28">
        <v>191498.67</v>
      </c>
      <c r="D28">
        <v>380702.42</v>
      </c>
      <c r="E28">
        <v>234854.63</v>
      </c>
      <c r="F28">
        <v>807055.72</v>
      </c>
      <c r="G28">
        <v>5390.8296762385598</v>
      </c>
      <c r="H28">
        <v>149.709</v>
      </c>
      <c r="I28">
        <v>22.64</v>
      </c>
      <c r="J28">
        <v>138</v>
      </c>
      <c r="K28">
        <v>446</v>
      </c>
      <c r="L28">
        <v>-6</v>
      </c>
      <c r="M28">
        <v>68</v>
      </c>
      <c r="N28">
        <v>28.321212121212099</v>
      </c>
      <c r="O28">
        <v>1004</v>
      </c>
      <c r="P28">
        <v>872</v>
      </c>
      <c r="Q28">
        <v>392</v>
      </c>
    </row>
    <row r="29" spans="1:17" x14ac:dyDescent="0.35">
      <c r="A29" t="s">
        <v>30</v>
      </c>
      <c r="B29" t="s">
        <v>24</v>
      </c>
      <c r="C29">
        <v>205111.86</v>
      </c>
      <c r="D29">
        <v>400912.2</v>
      </c>
      <c r="E29">
        <v>323294.55</v>
      </c>
      <c r="F29">
        <v>929318.61</v>
      </c>
      <c r="G29">
        <v>6207.4999499028099</v>
      </c>
      <c r="H29">
        <v>149.709</v>
      </c>
      <c r="I29">
        <v>26.38</v>
      </c>
      <c r="J29">
        <v>170.5</v>
      </c>
      <c r="K29">
        <v>546</v>
      </c>
      <c r="L29">
        <v>-25</v>
      </c>
      <c r="M29">
        <v>75</v>
      </c>
      <c r="N29">
        <v>26.853448275862</v>
      </c>
      <c r="O29">
        <v>1238</v>
      </c>
      <c r="P29">
        <v>1219</v>
      </c>
      <c r="Q29">
        <v>553</v>
      </c>
    </row>
    <row r="30" spans="1:17" x14ac:dyDescent="0.35">
      <c r="A30" t="s">
        <v>30</v>
      </c>
      <c r="B30" t="s">
        <v>25</v>
      </c>
      <c r="C30">
        <v>184989.47</v>
      </c>
      <c r="D30">
        <v>366626.54</v>
      </c>
      <c r="E30">
        <v>320982.71000000002</v>
      </c>
      <c r="F30">
        <v>872598.72</v>
      </c>
      <c r="G30">
        <v>5828.6323467527</v>
      </c>
      <c r="H30">
        <v>149.709</v>
      </c>
      <c r="I30">
        <v>36.72</v>
      </c>
      <c r="J30">
        <v>126.4</v>
      </c>
      <c r="K30">
        <v>368</v>
      </c>
      <c r="L30">
        <v>-22</v>
      </c>
      <c r="M30">
        <v>68</v>
      </c>
      <c r="N30">
        <v>27.392344497607599</v>
      </c>
      <c r="O30">
        <v>1236</v>
      </c>
      <c r="P30">
        <v>1264</v>
      </c>
      <c r="Q30">
        <v>548</v>
      </c>
    </row>
    <row r="31" spans="1:17" x14ac:dyDescent="0.35">
      <c r="A31" t="s">
        <v>30</v>
      </c>
      <c r="B31" t="s">
        <v>26</v>
      </c>
      <c r="C31">
        <v>162300.70000000001</v>
      </c>
      <c r="D31">
        <v>315415.06</v>
      </c>
      <c r="E31">
        <v>218699.02</v>
      </c>
      <c r="F31">
        <v>696414.78</v>
      </c>
      <c r="G31">
        <v>4651.7896719636001</v>
      </c>
      <c r="H31">
        <v>149.709</v>
      </c>
      <c r="I31">
        <v>28.87</v>
      </c>
      <c r="J31">
        <v>130.6</v>
      </c>
      <c r="K31">
        <v>365</v>
      </c>
      <c r="L31">
        <v>-9</v>
      </c>
      <c r="M31">
        <v>63</v>
      </c>
      <c r="N31">
        <v>29.933333333333302</v>
      </c>
      <c r="O31">
        <v>867</v>
      </c>
      <c r="P31">
        <v>743</v>
      </c>
      <c r="Q31">
        <v>380</v>
      </c>
    </row>
    <row r="32" spans="1:17" x14ac:dyDescent="0.35">
      <c r="A32" t="s">
        <v>30</v>
      </c>
      <c r="B32" t="s">
        <v>29</v>
      </c>
      <c r="C32">
        <v>153802.32</v>
      </c>
      <c r="D32">
        <v>287267.59999999998</v>
      </c>
      <c r="E32">
        <v>198246.96</v>
      </c>
      <c r="F32">
        <v>639316.88</v>
      </c>
      <c r="G32">
        <v>4270.3971037145302</v>
      </c>
      <c r="H32">
        <v>149.709</v>
      </c>
      <c r="I32">
        <v>18.93</v>
      </c>
      <c r="J32">
        <v>122.3</v>
      </c>
      <c r="K32">
        <v>621</v>
      </c>
      <c r="L32">
        <v>-10</v>
      </c>
      <c r="M32">
        <v>75</v>
      </c>
      <c r="N32">
        <v>27.475862068965501</v>
      </c>
      <c r="O32">
        <v>1116</v>
      </c>
      <c r="P32">
        <v>978</v>
      </c>
      <c r="Q32">
        <v>454</v>
      </c>
    </row>
    <row r="33" spans="1:17" x14ac:dyDescent="0.35">
      <c r="A33" t="s">
        <v>30</v>
      </c>
      <c r="B33" t="s">
        <v>27</v>
      </c>
      <c r="C33">
        <v>161700.17000000001</v>
      </c>
      <c r="D33">
        <v>334581.31</v>
      </c>
      <c r="E33">
        <v>254861.01</v>
      </c>
      <c r="F33">
        <v>751142.49</v>
      </c>
      <c r="G33">
        <v>5017.3502595034297</v>
      </c>
      <c r="H33">
        <v>149.709</v>
      </c>
      <c r="I33">
        <v>23.43</v>
      </c>
      <c r="J33">
        <v>77.900000000000006</v>
      </c>
      <c r="K33">
        <v>226</v>
      </c>
      <c r="L33">
        <v>-9</v>
      </c>
      <c r="M33">
        <v>70</v>
      </c>
      <c r="N33">
        <v>27.146341463414601</v>
      </c>
      <c r="O33">
        <v>909</v>
      </c>
      <c r="P33">
        <v>867</v>
      </c>
      <c r="Q33">
        <v>358</v>
      </c>
    </row>
    <row r="34" spans="1:17" x14ac:dyDescent="0.35">
      <c r="A34" t="s">
        <v>31</v>
      </c>
      <c r="B34" t="s">
        <v>18</v>
      </c>
      <c r="C34">
        <v>126067.36</v>
      </c>
      <c r="D34">
        <v>126261.2</v>
      </c>
      <c r="E34">
        <v>105805.81</v>
      </c>
      <c r="F34">
        <v>358134.37</v>
      </c>
      <c r="G34">
        <v>2408.4841657868001</v>
      </c>
      <c r="H34">
        <v>148.697</v>
      </c>
      <c r="I34">
        <v>17.71</v>
      </c>
      <c r="J34">
        <v>125.7</v>
      </c>
      <c r="K34">
        <v>871</v>
      </c>
      <c r="L34">
        <v>-16</v>
      </c>
      <c r="M34">
        <v>62</v>
      </c>
      <c r="N34">
        <v>25.2573529411764</v>
      </c>
      <c r="O34">
        <v>1282</v>
      </c>
      <c r="P34">
        <v>957</v>
      </c>
      <c r="Q34">
        <v>496</v>
      </c>
    </row>
    <row r="35" spans="1:17" x14ac:dyDescent="0.35">
      <c r="A35" t="s">
        <v>31</v>
      </c>
      <c r="B35" t="s">
        <v>19</v>
      </c>
      <c r="C35">
        <v>169877.31</v>
      </c>
      <c r="D35">
        <v>180831.67</v>
      </c>
      <c r="E35">
        <v>168824.07</v>
      </c>
      <c r="F35">
        <v>519533.05</v>
      </c>
      <c r="G35">
        <v>3493.9040464837799</v>
      </c>
      <c r="H35">
        <v>148.697</v>
      </c>
      <c r="I35">
        <v>20.6</v>
      </c>
      <c r="J35">
        <v>167.9</v>
      </c>
      <c r="K35">
        <v>1653</v>
      </c>
      <c r="L35">
        <v>-16</v>
      </c>
      <c r="M35">
        <v>51</v>
      </c>
      <c r="N35">
        <v>22.453703703703699</v>
      </c>
      <c r="O35">
        <v>1897</v>
      </c>
      <c r="P35">
        <v>1823</v>
      </c>
      <c r="Q35">
        <v>764</v>
      </c>
    </row>
    <row r="36" spans="1:17" x14ac:dyDescent="0.35">
      <c r="A36" t="s">
        <v>31</v>
      </c>
      <c r="B36" t="s">
        <v>20</v>
      </c>
      <c r="C36">
        <v>167623.72</v>
      </c>
      <c r="D36">
        <v>182685.39</v>
      </c>
      <c r="E36">
        <v>163193.49</v>
      </c>
      <c r="F36">
        <v>513502.6</v>
      </c>
      <c r="G36">
        <v>3453.3487561954798</v>
      </c>
      <c r="H36">
        <v>148.697</v>
      </c>
      <c r="I36">
        <v>31.03</v>
      </c>
      <c r="J36">
        <v>264.7</v>
      </c>
      <c r="K36">
        <v>2885</v>
      </c>
      <c r="L36">
        <v>-22</v>
      </c>
      <c r="M36">
        <v>60</v>
      </c>
      <c r="N36">
        <v>19.126404494382001</v>
      </c>
      <c r="O36">
        <v>2682</v>
      </c>
      <c r="P36">
        <v>2315</v>
      </c>
      <c r="Q36">
        <v>958</v>
      </c>
    </row>
    <row r="37" spans="1:17" x14ac:dyDescent="0.35">
      <c r="A37" t="s">
        <v>31</v>
      </c>
      <c r="B37" t="s">
        <v>21</v>
      </c>
      <c r="C37">
        <v>153751.99</v>
      </c>
      <c r="D37">
        <v>180329.03</v>
      </c>
      <c r="E37">
        <v>187581.56</v>
      </c>
      <c r="F37">
        <v>521662.58</v>
      </c>
      <c r="G37">
        <v>3508.2253172558899</v>
      </c>
      <c r="H37">
        <v>148.697</v>
      </c>
      <c r="I37">
        <v>20.49</v>
      </c>
      <c r="J37">
        <v>157.6</v>
      </c>
      <c r="K37">
        <v>2396</v>
      </c>
      <c r="L37">
        <v>-25</v>
      </c>
      <c r="M37">
        <v>57</v>
      </c>
      <c r="N37">
        <v>17.8</v>
      </c>
      <c r="O37">
        <v>2276</v>
      </c>
      <c r="P37">
        <v>2063</v>
      </c>
      <c r="Q37">
        <v>813</v>
      </c>
    </row>
    <row r="38" spans="1:17" x14ac:dyDescent="0.35">
      <c r="A38" t="s">
        <v>31</v>
      </c>
      <c r="B38" t="s">
        <v>22</v>
      </c>
      <c r="C38">
        <v>89479.12</v>
      </c>
      <c r="D38">
        <v>134464.1</v>
      </c>
      <c r="E38">
        <v>90660.160000000003</v>
      </c>
      <c r="F38">
        <v>314603.38</v>
      </c>
      <c r="G38">
        <v>2115.7345474353801</v>
      </c>
      <c r="H38">
        <v>148.697</v>
      </c>
      <c r="I38">
        <v>15.01</v>
      </c>
      <c r="J38">
        <v>50.1</v>
      </c>
      <c r="K38">
        <v>313</v>
      </c>
      <c r="L38">
        <v>-17</v>
      </c>
      <c r="M38">
        <v>65</v>
      </c>
      <c r="N38">
        <v>27.346590909090899</v>
      </c>
      <c r="O38">
        <v>630</v>
      </c>
      <c r="P38">
        <v>586</v>
      </c>
      <c r="Q38">
        <v>245</v>
      </c>
    </row>
    <row r="39" spans="1:17" x14ac:dyDescent="0.35">
      <c r="A39" t="s">
        <v>31</v>
      </c>
      <c r="B39" t="s">
        <v>23</v>
      </c>
      <c r="C39">
        <v>180703.76</v>
      </c>
      <c r="D39">
        <v>294428.38</v>
      </c>
      <c r="E39">
        <v>210408.14</v>
      </c>
      <c r="F39">
        <v>685540.28</v>
      </c>
      <c r="G39">
        <v>4610.3168187656702</v>
      </c>
      <c r="H39">
        <v>148.697</v>
      </c>
      <c r="I39">
        <v>19.100000000000001</v>
      </c>
      <c r="J39">
        <v>138.80000000000001</v>
      </c>
      <c r="K39">
        <v>1572</v>
      </c>
      <c r="L39">
        <v>-13</v>
      </c>
      <c r="M39">
        <v>58</v>
      </c>
      <c r="N39">
        <v>24.829268292682901</v>
      </c>
      <c r="O39">
        <v>1479</v>
      </c>
      <c r="P39">
        <v>1175</v>
      </c>
      <c r="Q39">
        <v>504</v>
      </c>
    </row>
    <row r="40" spans="1:17" x14ac:dyDescent="0.35">
      <c r="A40" t="s">
        <v>31</v>
      </c>
      <c r="B40" t="s">
        <v>24</v>
      </c>
      <c r="C40">
        <v>199962.45</v>
      </c>
      <c r="D40">
        <v>277656.63</v>
      </c>
      <c r="E40">
        <v>255693.49</v>
      </c>
      <c r="F40">
        <v>733312.57</v>
      </c>
      <c r="G40">
        <v>4931.5895411474303</v>
      </c>
      <c r="H40">
        <v>148.697</v>
      </c>
      <c r="I40">
        <v>15.57</v>
      </c>
      <c r="J40">
        <v>115.4</v>
      </c>
      <c r="K40">
        <v>1518</v>
      </c>
      <c r="L40">
        <v>-24</v>
      </c>
      <c r="M40">
        <v>56</v>
      </c>
      <c r="N40">
        <v>23.080152671755702</v>
      </c>
      <c r="O40">
        <v>1547</v>
      </c>
      <c r="P40">
        <v>1354</v>
      </c>
      <c r="Q40">
        <v>514</v>
      </c>
    </row>
    <row r="41" spans="1:17" x14ac:dyDescent="0.35">
      <c r="A41" t="s">
        <v>31</v>
      </c>
      <c r="B41" t="s">
        <v>25</v>
      </c>
      <c r="C41">
        <v>244151.76</v>
      </c>
      <c r="D41">
        <v>348556.77</v>
      </c>
      <c r="E41">
        <v>340867.62</v>
      </c>
      <c r="F41">
        <v>933576.15</v>
      </c>
      <c r="G41">
        <v>6278.3791872061902</v>
      </c>
      <c r="H41">
        <v>148.697</v>
      </c>
      <c r="I41">
        <v>21.62</v>
      </c>
      <c r="J41">
        <v>129.19999999999999</v>
      </c>
      <c r="K41">
        <v>2653</v>
      </c>
      <c r="L41">
        <v>-16</v>
      </c>
      <c r="M41">
        <v>55</v>
      </c>
      <c r="N41">
        <v>20.693661971830899</v>
      </c>
      <c r="O41">
        <v>2061</v>
      </c>
      <c r="P41">
        <v>1942</v>
      </c>
      <c r="Q41">
        <v>534</v>
      </c>
    </row>
    <row r="42" spans="1:17" x14ac:dyDescent="0.35">
      <c r="A42" t="s">
        <v>31</v>
      </c>
      <c r="B42" t="s">
        <v>26</v>
      </c>
      <c r="C42">
        <v>197910.96</v>
      </c>
      <c r="D42">
        <v>272308.7</v>
      </c>
      <c r="E42">
        <v>218571.8</v>
      </c>
      <c r="F42">
        <v>688791.46</v>
      </c>
      <c r="G42">
        <v>4632.1812813977403</v>
      </c>
      <c r="H42">
        <v>148.697</v>
      </c>
      <c r="I42">
        <v>19.309999999999999</v>
      </c>
      <c r="J42">
        <v>89.5</v>
      </c>
      <c r="K42">
        <v>1353</v>
      </c>
      <c r="L42">
        <v>-17</v>
      </c>
      <c r="M42">
        <v>55</v>
      </c>
      <c r="N42">
        <v>25.492366412213698</v>
      </c>
      <c r="O42">
        <v>1381</v>
      </c>
      <c r="P42">
        <v>1112</v>
      </c>
      <c r="Q42">
        <v>383</v>
      </c>
    </row>
    <row r="43" spans="1:17" x14ac:dyDescent="0.35">
      <c r="A43" t="s">
        <v>31</v>
      </c>
      <c r="B43" t="s">
        <v>29</v>
      </c>
      <c r="C43">
        <v>168123.43</v>
      </c>
      <c r="D43">
        <v>210344.38</v>
      </c>
      <c r="E43">
        <v>136574.51</v>
      </c>
      <c r="F43">
        <v>515042.32</v>
      </c>
      <c r="G43">
        <v>3463.7035044419099</v>
      </c>
      <c r="H43">
        <v>148.697</v>
      </c>
      <c r="I43">
        <v>12.24</v>
      </c>
      <c r="J43">
        <v>74.3</v>
      </c>
      <c r="K43">
        <v>842</v>
      </c>
      <c r="L43">
        <v>-12</v>
      </c>
      <c r="M43">
        <v>59</v>
      </c>
      <c r="N43">
        <v>23.032710280373799</v>
      </c>
      <c r="O43">
        <v>1067</v>
      </c>
      <c r="P43">
        <v>996</v>
      </c>
      <c r="Q43">
        <v>381</v>
      </c>
    </row>
    <row r="44" spans="1:17" x14ac:dyDescent="0.35">
      <c r="A44" t="s">
        <v>31</v>
      </c>
      <c r="B44" t="s">
        <v>27</v>
      </c>
      <c r="C44">
        <v>175958.24</v>
      </c>
      <c r="D44">
        <v>248743.14</v>
      </c>
      <c r="E44">
        <v>167501.73000000001</v>
      </c>
      <c r="F44">
        <v>592203.11</v>
      </c>
      <c r="G44">
        <v>3982.6163944127902</v>
      </c>
      <c r="H44">
        <v>148.697</v>
      </c>
      <c r="I44">
        <v>14.06</v>
      </c>
      <c r="J44">
        <v>78</v>
      </c>
      <c r="K44">
        <v>1077</v>
      </c>
      <c r="L44">
        <v>-24</v>
      </c>
      <c r="M44">
        <v>57</v>
      </c>
      <c r="N44">
        <v>23.093220338982999</v>
      </c>
      <c r="O44">
        <v>1274</v>
      </c>
      <c r="P44">
        <v>1010</v>
      </c>
      <c r="Q44">
        <v>340</v>
      </c>
    </row>
    <row r="45" spans="1:17" x14ac:dyDescent="0.35">
      <c r="A45" t="s">
        <v>32</v>
      </c>
      <c r="B45" t="s">
        <v>18</v>
      </c>
      <c r="C45">
        <v>166782.09</v>
      </c>
      <c r="D45">
        <v>173452.139999999</v>
      </c>
      <c r="E45">
        <v>196520.46</v>
      </c>
      <c r="F45">
        <v>536754.68999999994</v>
      </c>
      <c r="G45">
        <v>2630.6733092527302</v>
      </c>
      <c r="H45">
        <v>204.03700000000001</v>
      </c>
      <c r="I45">
        <v>11.39</v>
      </c>
      <c r="J45">
        <v>77.2</v>
      </c>
      <c r="K45">
        <v>497</v>
      </c>
      <c r="L45">
        <v>-11</v>
      </c>
      <c r="M45">
        <v>77</v>
      </c>
      <c r="N45">
        <v>26.339622641509401</v>
      </c>
      <c r="O45">
        <v>854</v>
      </c>
      <c r="P45">
        <v>720</v>
      </c>
      <c r="Q45">
        <v>338</v>
      </c>
    </row>
    <row r="46" spans="1:17" x14ac:dyDescent="0.35">
      <c r="A46" t="s">
        <v>32</v>
      </c>
      <c r="B46" t="s">
        <v>19</v>
      </c>
      <c r="C46">
        <v>234525.6</v>
      </c>
      <c r="D46">
        <v>223997.39</v>
      </c>
      <c r="E46">
        <v>262133.78</v>
      </c>
      <c r="F46">
        <v>720656.77</v>
      </c>
      <c r="G46">
        <v>3531.9906193484499</v>
      </c>
      <c r="H46">
        <v>204.03700000000001</v>
      </c>
      <c r="I46">
        <v>13.8</v>
      </c>
      <c r="J46">
        <v>101.9</v>
      </c>
      <c r="K46">
        <v>785</v>
      </c>
      <c r="L46">
        <v>-24</v>
      </c>
      <c r="M46">
        <v>56</v>
      </c>
      <c r="N46">
        <v>22.324324324324301</v>
      </c>
      <c r="O46">
        <v>1379</v>
      </c>
      <c r="P46">
        <v>1217</v>
      </c>
      <c r="Q46">
        <v>494</v>
      </c>
    </row>
    <row r="47" spans="1:17" x14ac:dyDescent="0.35">
      <c r="A47" t="s">
        <v>32</v>
      </c>
      <c r="B47" t="s">
        <v>20</v>
      </c>
      <c r="C47">
        <v>233018.46</v>
      </c>
      <c r="D47">
        <v>260375.5</v>
      </c>
      <c r="E47">
        <v>279024.40000000002</v>
      </c>
      <c r="F47">
        <v>772418.36</v>
      </c>
      <c r="G47">
        <v>3785.67789175492</v>
      </c>
      <c r="H47">
        <v>204.03700000000001</v>
      </c>
      <c r="I47">
        <v>24.11</v>
      </c>
      <c r="J47">
        <v>154.9</v>
      </c>
      <c r="K47">
        <v>1684</v>
      </c>
      <c r="L47">
        <v>-30</v>
      </c>
      <c r="M47">
        <v>72</v>
      </c>
      <c r="N47">
        <v>19.625748502994</v>
      </c>
      <c r="O47">
        <v>2125</v>
      </c>
      <c r="P47">
        <v>1839</v>
      </c>
      <c r="Q47">
        <v>687</v>
      </c>
    </row>
    <row r="48" spans="1:17" x14ac:dyDescent="0.35">
      <c r="A48" t="s">
        <v>32</v>
      </c>
      <c r="B48" t="s">
        <v>21</v>
      </c>
      <c r="C48">
        <v>252397.82</v>
      </c>
      <c r="D48">
        <v>279330.99</v>
      </c>
      <c r="E48">
        <v>228110.63</v>
      </c>
      <c r="F48">
        <v>759839.44</v>
      </c>
      <c r="G48">
        <v>3724.0277008581702</v>
      </c>
      <c r="H48">
        <v>204.03700000000001</v>
      </c>
      <c r="I48">
        <v>18.760000000000002</v>
      </c>
      <c r="J48">
        <v>165.1</v>
      </c>
      <c r="K48">
        <v>2344</v>
      </c>
      <c r="L48">
        <v>-36</v>
      </c>
      <c r="M48">
        <v>67</v>
      </c>
      <c r="N48">
        <v>17.038461538461501</v>
      </c>
      <c r="O48">
        <v>2632</v>
      </c>
      <c r="P48">
        <v>2341</v>
      </c>
      <c r="Q48">
        <v>785</v>
      </c>
    </row>
    <row r="49" spans="1:17" x14ac:dyDescent="0.35">
      <c r="A49" t="s">
        <v>32</v>
      </c>
      <c r="B49" t="s">
        <v>22</v>
      </c>
      <c r="C49">
        <v>200430.39</v>
      </c>
      <c r="D49">
        <v>225482.87</v>
      </c>
      <c r="E49">
        <v>155114.63</v>
      </c>
      <c r="F49">
        <v>581027.89</v>
      </c>
      <c r="G49">
        <v>2847.6594441204202</v>
      </c>
      <c r="H49">
        <v>204.03700000000001</v>
      </c>
      <c r="I49">
        <v>20.82</v>
      </c>
      <c r="J49">
        <v>74.5</v>
      </c>
      <c r="K49">
        <v>314</v>
      </c>
      <c r="L49">
        <v>-23</v>
      </c>
      <c r="M49">
        <v>60</v>
      </c>
      <c r="N49">
        <v>26.1150793650793</v>
      </c>
      <c r="O49">
        <v>869</v>
      </c>
      <c r="P49">
        <v>847</v>
      </c>
      <c r="Q49">
        <v>351</v>
      </c>
    </row>
    <row r="50" spans="1:17" x14ac:dyDescent="0.35">
      <c r="A50" t="s">
        <v>32</v>
      </c>
      <c r="B50" t="s">
        <v>23</v>
      </c>
      <c r="C50">
        <v>305650.26</v>
      </c>
      <c r="D50">
        <v>402708.62</v>
      </c>
      <c r="E50">
        <v>280315.24</v>
      </c>
      <c r="F50">
        <v>988674.12</v>
      </c>
      <c r="G50">
        <v>4845.5629126089798</v>
      </c>
      <c r="H50">
        <v>204.03700000000001</v>
      </c>
      <c r="I50">
        <v>21.25</v>
      </c>
      <c r="J50">
        <v>230</v>
      </c>
      <c r="K50">
        <v>2051</v>
      </c>
      <c r="L50">
        <v>-20</v>
      </c>
      <c r="M50">
        <v>61</v>
      </c>
      <c r="N50">
        <v>23.853124999999999</v>
      </c>
      <c r="O50">
        <v>2051</v>
      </c>
      <c r="P50">
        <v>1488</v>
      </c>
      <c r="Q50">
        <v>771</v>
      </c>
    </row>
    <row r="51" spans="1:17" x14ac:dyDescent="0.35">
      <c r="A51" t="s">
        <v>32</v>
      </c>
      <c r="B51" t="s">
        <v>24</v>
      </c>
      <c r="C51">
        <v>333828.5</v>
      </c>
      <c r="D51">
        <v>380743.61</v>
      </c>
      <c r="E51">
        <v>361648.49</v>
      </c>
      <c r="F51">
        <v>1076220.6000000001</v>
      </c>
      <c r="G51">
        <v>5274.6345025657101</v>
      </c>
      <c r="H51">
        <v>204.03700000000001</v>
      </c>
      <c r="I51">
        <v>21.01</v>
      </c>
      <c r="J51">
        <v>141.6</v>
      </c>
      <c r="K51">
        <v>1605</v>
      </c>
      <c r="L51">
        <v>-33</v>
      </c>
      <c r="M51">
        <v>65</v>
      </c>
      <c r="N51">
        <v>21.104838709677399</v>
      </c>
      <c r="O51">
        <v>2140</v>
      </c>
      <c r="P51">
        <v>2071</v>
      </c>
      <c r="Q51">
        <v>719</v>
      </c>
    </row>
    <row r="52" spans="1:17" x14ac:dyDescent="0.35">
      <c r="A52" t="s">
        <v>32</v>
      </c>
      <c r="B52" t="s">
        <v>25</v>
      </c>
      <c r="C52">
        <v>383321.1</v>
      </c>
      <c r="D52">
        <v>521997.36</v>
      </c>
      <c r="E52">
        <v>479126.86</v>
      </c>
      <c r="F52">
        <v>1384445.32</v>
      </c>
      <c r="G52">
        <v>6785.2660056754403</v>
      </c>
      <c r="H52">
        <v>204.03700000000001</v>
      </c>
      <c r="I52">
        <v>24.51</v>
      </c>
      <c r="J52">
        <v>185.5</v>
      </c>
      <c r="K52">
        <v>3391</v>
      </c>
      <c r="L52">
        <v>-22</v>
      </c>
      <c r="M52">
        <v>56</v>
      </c>
      <c r="N52">
        <v>19.9253731343283</v>
      </c>
      <c r="O52">
        <v>2954</v>
      </c>
      <c r="P52">
        <v>2774</v>
      </c>
      <c r="Q52">
        <v>849</v>
      </c>
    </row>
    <row r="53" spans="1:17" x14ac:dyDescent="0.35">
      <c r="A53" t="s">
        <v>32</v>
      </c>
      <c r="B53" t="s">
        <v>26</v>
      </c>
      <c r="C53">
        <v>276111.90999999997</v>
      </c>
      <c r="D53">
        <v>393481.78</v>
      </c>
      <c r="E53">
        <v>346998.48</v>
      </c>
      <c r="F53">
        <v>1016592.17</v>
      </c>
      <c r="G53">
        <v>4982.3912819733596</v>
      </c>
      <c r="H53">
        <v>204.03700000000001</v>
      </c>
      <c r="I53">
        <v>16.66</v>
      </c>
      <c r="J53">
        <v>113</v>
      </c>
      <c r="K53">
        <v>1419</v>
      </c>
      <c r="L53">
        <v>-27</v>
      </c>
      <c r="M53">
        <v>59</v>
      </c>
      <c r="N53">
        <v>24.82</v>
      </c>
      <c r="O53">
        <v>1562</v>
      </c>
      <c r="P53">
        <v>1247</v>
      </c>
      <c r="Q53">
        <v>459</v>
      </c>
    </row>
    <row r="54" spans="1:17" x14ac:dyDescent="0.35">
      <c r="A54" t="s">
        <v>32</v>
      </c>
      <c r="B54" t="s">
        <v>29</v>
      </c>
      <c r="C54">
        <v>233991.49</v>
      </c>
      <c r="D54">
        <v>324191.65000000002</v>
      </c>
      <c r="E54">
        <v>224432.49</v>
      </c>
      <c r="F54">
        <v>782615.63</v>
      </c>
      <c r="G54">
        <v>3835.65544484578</v>
      </c>
      <c r="H54">
        <v>204.03700000000001</v>
      </c>
      <c r="I54">
        <v>9.1</v>
      </c>
      <c r="J54">
        <v>80.900000000000006</v>
      </c>
      <c r="K54">
        <v>1128</v>
      </c>
      <c r="L54">
        <v>-23</v>
      </c>
      <c r="M54">
        <v>67</v>
      </c>
      <c r="N54">
        <v>22.327999999999999</v>
      </c>
      <c r="O54">
        <v>1338</v>
      </c>
      <c r="P54">
        <v>1193</v>
      </c>
      <c r="Q54">
        <v>352</v>
      </c>
    </row>
    <row r="55" spans="1:17" x14ac:dyDescent="0.35">
      <c r="A55" t="s">
        <v>32</v>
      </c>
      <c r="B55" t="s">
        <v>27</v>
      </c>
      <c r="C55">
        <v>289291.49</v>
      </c>
      <c r="D55">
        <v>418279.83</v>
      </c>
      <c r="E55">
        <v>280330.09999999998</v>
      </c>
      <c r="F55">
        <v>987901.42</v>
      </c>
      <c r="G55">
        <v>4841.7758543793498</v>
      </c>
      <c r="H55">
        <v>204.03700000000001</v>
      </c>
      <c r="I55">
        <v>15.98</v>
      </c>
      <c r="J55">
        <v>93.6</v>
      </c>
      <c r="K55">
        <v>910</v>
      </c>
      <c r="L55">
        <v>-28</v>
      </c>
      <c r="M55">
        <v>57</v>
      </c>
      <c r="N55">
        <v>19.1636363636363</v>
      </c>
      <c r="O55">
        <v>1782</v>
      </c>
      <c r="P55">
        <v>1810</v>
      </c>
      <c r="Q55">
        <v>506</v>
      </c>
    </row>
    <row r="56" spans="1:17" x14ac:dyDescent="0.35">
      <c r="A56" t="s">
        <v>33</v>
      </c>
      <c r="B56" t="s">
        <v>19</v>
      </c>
      <c r="C56">
        <v>234773.12</v>
      </c>
      <c r="D56">
        <v>266787.96000000002</v>
      </c>
      <c r="E56">
        <v>293318.61</v>
      </c>
      <c r="F56">
        <v>794879.69</v>
      </c>
      <c r="G56">
        <v>4380.5885205698296</v>
      </c>
      <c r="H56">
        <v>181.45500000000001</v>
      </c>
      <c r="I56">
        <v>12.64</v>
      </c>
      <c r="J56">
        <v>130.4</v>
      </c>
      <c r="K56">
        <v>618</v>
      </c>
      <c r="L56">
        <v>-15</v>
      </c>
      <c r="M56">
        <v>69</v>
      </c>
      <c r="N56">
        <v>22.471311475409799</v>
      </c>
      <c r="O56">
        <v>1171</v>
      </c>
      <c r="P56">
        <v>1198</v>
      </c>
      <c r="Q56">
        <v>429</v>
      </c>
    </row>
    <row r="57" spans="1:17" x14ac:dyDescent="0.35">
      <c r="A57" t="s">
        <v>33</v>
      </c>
      <c r="B57" t="s">
        <v>20</v>
      </c>
      <c r="C57">
        <v>234289.16</v>
      </c>
      <c r="D57">
        <v>332951.65000000002</v>
      </c>
      <c r="E57">
        <v>354210.61</v>
      </c>
      <c r="F57">
        <v>921451.42</v>
      </c>
      <c r="G57">
        <v>5078.1263674189104</v>
      </c>
      <c r="H57">
        <v>181.45500000000001</v>
      </c>
      <c r="I57">
        <v>17.7</v>
      </c>
      <c r="J57">
        <v>122.6</v>
      </c>
      <c r="K57">
        <v>1595</v>
      </c>
      <c r="L57">
        <v>-20</v>
      </c>
      <c r="M57">
        <v>60</v>
      </c>
      <c r="N57">
        <v>19.603448275862</v>
      </c>
      <c r="O57">
        <v>1846</v>
      </c>
      <c r="P57">
        <v>1771</v>
      </c>
      <c r="Q57">
        <v>531</v>
      </c>
    </row>
    <row r="58" spans="1:17" x14ac:dyDescent="0.35">
      <c r="A58" t="s">
        <v>33</v>
      </c>
      <c r="B58" t="s">
        <v>21</v>
      </c>
      <c r="C58">
        <v>236677.42</v>
      </c>
      <c r="D58">
        <v>305320.28999999998</v>
      </c>
      <c r="E58">
        <v>640110.36</v>
      </c>
      <c r="F58">
        <v>1182108.07</v>
      </c>
      <c r="G58">
        <v>6514.6073131079302</v>
      </c>
      <c r="H58">
        <v>181.45500000000001</v>
      </c>
      <c r="I58">
        <v>11.54</v>
      </c>
      <c r="J58">
        <v>121.8</v>
      </c>
      <c r="K58">
        <v>1858</v>
      </c>
      <c r="L58">
        <v>-21</v>
      </c>
      <c r="M58">
        <v>61</v>
      </c>
      <c r="N58">
        <v>16.653124999999999</v>
      </c>
      <c r="O58">
        <v>2241</v>
      </c>
      <c r="P58">
        <v>2044</v>
      </c>
      <c r="Q58">
        <v>632</v>
      </c>
    </row>
    <row r="59" spans="1:17" x14ac:dyDescent="0.35">
      <c r="A59" t="s">
        <v>33</v>
      </c>
      <c r="B59" t="s">
        <v>22</v>
      </c>
      <c r="C59">
        <v>152550.73000000001</v>
      </c>
      <c r="D59">
        <v>270221.17</v>
      </c>
      <c r="E59">
        <v>223071.24</v>
      </c>
      <c r="F59">
        <v>645843.14</v>
      </c>
      <c r="G59">
        <v>3559.24686561406</v>
      </c>
      <c r="H59">
        <v>181.45500000000001</v>
      </c>
      <c r="I59">
        <v>18.07</v>
      </c>
      <c r="J59">
        <v>53.9</v>
      </c>
      <c r="K59">
        <v>250</v>
      </c>
      <c r="L59">
        <v>-15</v>
      </c>
      <c r="M59">
        <v>69</v>
      </c>
      <c r="N59">
        <v>25.7604166666666</v>
      </c>
      <c r="O59">
        <v>630</v>
      </c>
      <c r="P59">
        <v>789</v>
      </c>
      <c r="Q59">
        <v>235</v>
      </c>
    </row>
    <row r="60" spans="1:17" x14ac:dyDescent="0.35">
      <c r="A60" t="s">
        <v>33</v>
      </c>
      <c r="B60" t="s">
        <v>23</v>
      </c>
      <c r="C60">
        <v>246382.46</v>
      </c>
      <c r="D60">
        <v>467869.36</v>
      </c>
      <c r="E60">
        <v>477298.94</v>
      </c>
      <c r="F60">
        <v>1191550.76</v>
      </c>
      <c r="G60">
        <v>6566.6460554958503</v>
      </c>
      <c r="H60">
        <v>181.45500000000001</v>
      </c>
      <c r="I60">
        <v>16.98</v>
      </c>
      <c r="J60">
        <v>165.1</v>
      </c>
      <c r="K60">
        <v>959</v>
      </c>
      <c r="L60">
        <v>-13</v>
      </c>
      <c r="M60">
        <v>62</v>
      </c>
      <c r="N60">
        <v>23.345238095237999</v>
      </c>
      <c r="O60">
        <v>1345</v>
      </c>
      <c r="P60">
        <v>1079</v>
      </c>
      <c r="Q60">
        <v>524</v>
      </c>
    </row>
    <row r="61" spans="1:17" x14ac:dyDescent="0.35">
      <c r="A61" t="s">
        <v>33</v>
      </c>
      <c r="B61" t="s">
        <v>24</v>
      </c>
      <c r="C61">
        <v>257698.01</v>
      </c>
      <c r="D61">
        <v>435912.64</v>
      </c>
      <c r="E61">
        <v>551223.68999999994</v>
      </c>
      <c r="F61">
        <v>1244834.3400000001</v>
      </c>
      <c r="G61">
        <v>6860.2923038769904</v>
      </c>
      <c r="H61">
        <v>181.45500000000001</v>
      </c>
      <c r="I61">
        <v>17.45</v>
      </c>
      <c r="J61">
        <v>137.9</v>
      </c>
      <c r="K61">
        <v>1329</v>
      </c>
      <c r="L61">
        <v>-19</v>
      </c>
      <c r="M61">
        <v>70</v>
      </c>
      <c r="N61">
        <v>22.137323943661901</v>
      </c>
      <c r="O61">
        <v>1602</v>
      </c>
      <c r="P61">
        <v>1571</v>
      </c>
      <c r="Q61">
        <v>518</v>
      </c>
    </row>
    <row r="62" spans="1:17" x14ac:dyDescent="0.35">
      <c r="A62" t="s">
        <v>33</v>
      </c>
      <c r="B62" t="s">
        <v>25</v>
      </c>
      <c r="C62">
        <v>291442.81</v>
      </c>
      <c r="D62">
        <v>572139.41</v>
      </c>
      <c r="E62">
        <v>793985.29</v>
      </c>
      <c r="F62">
        <v>1657567.51</v>
      </c>
      <c r="G62">
        <v>9134.8682042379605</v>
      </c>
      <c r="H62">
        <v>181.45500000000001</v>
      </c>
      <c r="I62">
        <v>21.18</v>
      </c>
      <c r="J62">
        <v>153.6</v>
      </c>
      <c r="K62">
        <v>1731</v>
      </c>
      <c r="L62">
        <v>-13</v>
      </c>
      <c r="M62">
        <v>56</v>
      </c>
      <c r="N62">
        <v>20.635714285714201</v>
      </c>
      <c r="O62">
        <v>1865</v>
      </c>
      <c r="P62">
        <v>1945</v>
      </c>
      <c r="Q62">
        <v>606</v>
      </c>
    </row>
    <row r="63" spans="1:17" x14ac:dyDescent="0.35">
      <c r="A63" t="s">
        <v>33</v>
      </c>
      <c r="B63" t="s">
        <v>26</v>
      </c>
      <c r="C63">
        <v>222523.75</v>
      </c>
      <c r="D63">
        <v>378474.6</v>
      </c>
      <c r="E63">
        <v>306784.03000000003</v>
      </c>
      <c r="F63">
        <v>907782.38</v>
      </c>
      <c r="G63">
        <v>5002.7961753602804</v>
      </c>
      <c r="H63">
        <v>181.45500000000001</v>
      </c>
      <c r="I63">
        <v>15.05</v>
      </c>
      <c r="J63">
        <v>120.8</v>
      </c>
      <c r="K63">
        <v>716</v>
      </c>
      <c r="L63">
        <v>-18</v>
      </c>
      <c r="M63">
        <v>60</v>
      </c>
      <c r="N63">
        <v>23.890909090908998</v>
      </c>
      <c r="O63">
        <v>1073</v>
      </c>
      <c r="P63">
        <v>975</v>
      </c>
      <c r="Q63">
        <v>449</v>
      </c>
    </row>
    <row r="64" spans="1:17" x14ac:dyDescent="0.35">
      <c r="A64" t="s">
        <v>33</v>
      </c>
      <c r="B64" t="s">
        <v>29</v>
      </c>
      <c r="C64">
        <v>215985.12</v>
      </c>
      <c r="D64">
        <v>346007.89</v>
      </c>
      <c r="E64">
        <v>209205.12</v>
      </c>
      <c r="F64">
        <v>771198.13</v>
      </c>
      <c r="G64">
        <v>4250.0792482984698</v>
      </c>
      <c r="H64">
        <v>181.45500000000001</v>
      </c>
      <c r="I64">
        <v>14.11</v>
      </c>
      <c r="J64">
        <v>139.69999999999999</v>
      </c>
      <c r="K64">
        <v>1072</v>
      </c>
      <c r="L64">
        <v>-6</v>
      </c>
      <c r="M64">
        <v>71</v>
      </c>
      <c r="N64">
        <v>23.604838709677399</v>
      </c>
      <c r="O64">
        <v>1345</v>
      </c>
      <c r="P64">
        <v>1282</v>
      </c>
      <c r="Q64">
        <v>531</v>
      </c>
    </row>
    <row r="65" spans="1:17" x14ac:dyDescent="0.35">
      <c r="A65" t="s">
        <v>33</v>
      </c>
      <c r="B65" t="s">
        <v>27</v>
      </c>
      <c r="C65">
        <v>214853.7</v>
      </c>
      <c r="D65">
        <v>343296.85</v>
      </c>
      <c r="E65">
        <v>209892.41</v>
      </c>
      <c r="F65">
        <v>768042.96</v>
      </c>
      <c r="G65">
        <v>4232.6910804331601</v>
      </c>
      <c r="H65">
        <v>181.45500000000001</v>
      </c>
      <c r="I65">
        <v>13.3</v>
      </c>
      <c r="J65">
        <v>101.9</v>
      </c>
      <c r="K65">
        <v>582</v>
      </c>
      <c r="L65">
        <v>-25</v>
      </c>
      <c r="M65">
        <v>57</v>
      </c>
      <c r="N65">
        <v>23.5</v>
      </c>
      <c r="O65">
        <v>1042</v>
      </c>
      <c r="P65">
        <v>825</v>
      </c>
      <c r="Q65">
        <v>392</v>
      </c>
    </row>
    <row r="66" spans="1:17" x14ac:dyDescent="0.35">
      <c r="A66" t="s">
        <v>34</v>
      </c>
      <c r="B66" t="s">
        <v>18</v>
      </c>
      <c r="C66">
        <v>97604.21</v>
      </c>
      <c r="D66">
        <v>120688.67</v>
      </c>
      <c r="E66">
        <v>115725.81</v>
      </c>
      <c r="F66">
        <v>334018.69</v>
      </c>
      <c r="G66">
        <v>1064.2282864971601</v>
      </c>
      <c r="H66">
        <v>313.86</v>
      </c>
      <c r="I66">
        <v>8.74</v>
      </c>
      <c r="J66">
        <v>28</v>
      </c>
      <c r="K66">
        <v>29</v>
      </c>
      <c r="L66">
        <v>-4</v>
      </c>
      <c r="M66">
        <v>80</v>
      </c>
      <c r="N66">
        <v>30.551724137931</v>
      </c>
      <c r="O66">
        <v>292</v>
      </c>
      <c r="P66">
        <v>306</v>
      </c>
      <c r="Q66">
        <v>169</v>
      </c>
    </row>
    <row r="67" spans="1:17" x14ac:dyDescent="0.35">
      <c r="A67" t="s">
        <v>34</v>
      </c>
      <c r="B67" t="s">
        <v>19</v>
      </c>
      <c r="C67">
        <v>136937.99</v>
      </c>
      <c r="D67">
        <v>200575.75</v>
      </c>
      <c r="E67">
        <v>198205.57</v>
      </c>
      <c r="F67">
        <v>535719.31000000006</v>
      </c>
      <c r="G67">
        <v>1706.87347862104</v>
      </c>
      <c r="H67">
        <v>313.86</v>
      </c>
      <c r="I67">
        <v>9.67</v>
      </c>
      <c r="J67">
        <v>62.2</v>
      </c>
      <c r="K67">
        <v>288</v>
      </c>
      <c r="L67">
        <v>-18</v>
      </c>
      <c r="M67">
        <v>63</v>
      </c>
      <c r="N67">
        <v>26.160714285714199</v>
      </c>
      <c r="O67">
        <v>682</v>
      </c>
      <c r="P67">
        <v>613</v>
      </c>
      <c r="Q67">
        <v>269</v>
      </c>
    </row>
    <row r="68" spans="1:17" x14ac:dyDescent="0.35">
      <c r="A68" t="s">
        <v>34</v>
      </c>
      <c r="B68" t="s">
        <v>20</v>
      </c>
      <c r="C68">
        <v>207604.1</v>
      </c>
      <c r="D68">
        <v>347391.32</v>
      </c>
      <c r="E68">
        <v>261001.42</v>
      </c>
      <c r="F68">
        <v>815996.84</v>
      </c>
      <c r="G68">
        <v>2599.8752309947099</v>
      </c>
      <c r="H68">
        <v>313.86</v>
      </c>
      <c r="I68">
        <v>21.75</v>
      </c>
      <c r="J68">
        <v>148.6</v>
      </c>
      <c r="K68">
        <v>1112</v>
      </c>
      <c r="L68">
        <v>-21</v>
      </c>
      <c r="M68">
        <v>67</v>
      </c>
      <c r="N68">
        <v>20.352760736196299</v>
      </c>
      <c r="O68">
        <v>1792</v>
      </c>
      <c r="P68">
        <v>1799</v>
      </c>
      <c r="Q68">
        <v>586</v>
      </c>
    </row>
    <row r="69" spans="1:17" x14ac:dyDescent="0.35">
      <c r="A69" t="s">
        <v>34</v>
      </c>
      <c r="B69" t="s">
        <v>21</v>
      </c>
      <c r="C69">
        <v>221218.85</v>
      </c>
      <c r="D69">
        <v>344713.5</v>
      </c>
      <c r="E69">
        <v>305766.76</v>
      </c>
      <c r="F69">
        <v>871699.11</v>
      </c>
      <c r="G69">
        <v>2777.3501242592201</v>
      </c>
      <c r="H69">
        <v>313.86</v>
      </c>
      <c r="I69">
        <v>11.45</v>
      </c>
      <c r="J69">
        <v>100</v>
      </c>
      <c r="K69">
        <v>1119</v>
      </c>
      <c r="L69">
        <v>-23</v>
      </c>
      <c r="M69">
        <v>63</v>
      </c>
      <c r="N69">
        <v>20.064102564102502</v>
      </c>
      <c r="O69">
        <v>1712</v>
      </c>
      <c r="P69">
        <v>1779</v>
      </c>
      <c r="Q69">
        <v>395</v>
      </c>
    </row>
    <row r="70" spans="1:17" x14ac:dyDescent="0.35">
      <c r="A70" t="s">
        <v>34</v>
      </c>
      <c r="B70" t="s">
        <v>22</v>
      </c>
      <c r="C70">
        <v>125364.04</v>
      </c>
      <c r="D70">
        <v>232808.64</v>
      </c>
      <c r="E70">
        <v>193975.73</v>
      </c>
      <c r="F70">
        <v>552148.41</v>
      </c>
      <c r="G70">
        <v>1759.218791818</v>
      </c>
      <c r="H70">
        <v>313.86</v>
      </c>
      <c r="I70">
        <v>11.19</v>
      </c>
      <c r="J70">
        <v>24.6</v>
      </c>
      <c r="K70">
        <v>54</v>
      </c>
      <c r="L70">
        <v>-16</v>
      </c>
      <c r="M70">
        <v>69</v>
      </c>
      <c r="N70">
        <v>28.170731707317</v>
      </c>
      <c r="O70">
        <v>381</v>
      </c>
      <c r="P70">
        <v>448</v>
      </c>
      <c r="Q70">
        <v>122</v>
      </c>
    </row>
    <row r="71" spans="1:17" x14ac:dyDescent="0.35">
      <c r="A71" t="s">
        <v>34</v>
      </c>
      <c r="B71" t="s">
        <v>23</v>
      </c>
      <c r="C71">
        <v>197599.53</v>
      </c>
      <c r="D71">
        <v>425383.11</v>
      </c>
      <c r="E71">
        <v>358414.62</v>
      </c>
      <c r="F71">
        <v>981397.26</v>
      </c>
      <c r="G71">
        <v>3126.86312368571</v>
      </c>
      <c r="H71">
        <v>313.86</v>
      </c>
      <c r="I71">
        <v>10.48</v>
      </c>
      <c r="J71">
        <v>77.3</v>
      </c>
      <c r="K71">
        <v>298</v>
      </c>
      <c r="L71">
        <v>-9</v>
      </c>
      <c r="M71">
        <v>67</v>
      </c>
      <c r="N71">
        <v>26.041237113402001</v>
      </c>
      <c r="O71">
        <v>699</v>
      </c>
      <c r="P71">
        <v>617</v>
      </c>
      <c r="Q71">
        <v>242</v>
      </c>
    </row>
    <row r="72" spans="1:17" x14ac:dyDescent="0.35">
      <c r="A72" t="s">
        <v>34</v>
      </c>
      <c r="B72" t="s">
        <v>24</v>
      </c>
      <c r="C72">
        <v>237441.06</v>
      </c>
      <c r="D72">
        <v>488115.29</v>
      </c>
      <c r="E72">
        <v>509631.67</v>
      </c>
      <c r="F72">
        <v>1235188.02</v>
      </c>
      <c r="G72">
        <v>3935.4744790670902</v>
      </c>
      <c r="H72">
        <v>313.86</v>
      </c>
      <c r="I72">
        <v>12.99</v>
      </c>
      <c r="J72">
        <v>107.9</v>
      </c>
      <c r="K72">
        <v>661</v>
      </c>
      <c r="L72">
        <v>-24</v>
      </c>
      <c r="M72">
        <v>71</v>
      </c>
      <c r="N72">
        <v>23.9652173913043</v>
      </c>
      <c r="O72">
        <v>1116</v>
      </c>
      <c r="P72">
        <v>906</v>
      </c>
      <c r="Q72">
        <v>290</v>
      </c>
    </row>
    <row r="73" spans="1:17" x14ac:dyDescent="0.35">
      <c r="A73" t="s">
        <v>34</v>
      </c>
      <c r="B73" t="s">
        <v>25</v>
      </c>
      <c r="C73">
        <v>280623.06</v>
      </c>
      <c r="D73">
        <v>532967.39</v>
      </c>
      <c r="E73">
        <v>485755.86</v>
      </c>
      <c r="F73">
        <v>1299346.31</v>
      </c>
      <c r="G73">
        <v>4139.8913846938103</v>
      </c>
      <c r="H73">
        <v>313.86</v>
      </c>
      <c r="I73">
        <v>16.22</v>
      </c>
      <c r="J73">
        <v>86</v>
      </c>
      <c r="K73">
        <v>484</v>
      </c>
      <c r="L73">
        <v>-22</v>
      </c>
      <c r="M73">
        <v>58</v>
      </c>
      <c r="N73">
        <v>23.5948905109489</v>
      </c>
      <c r="O73">
        <v>1097</v>
      </c>
      <c r="P73">
        <v>1430</v>
      </c>
      <c r="Q73">
        <v>341</v>
      </c>
    </row>
    <row r="74" spans="1:17" x14ac:dyDescent="0.35">
      <c r="A74" t="s">
        <v>34</v>
      </c>
      <c r="B74" t="s">
        <v>26</v>
      </c>
      <c r="C74">
        <v>223635</v>
      </c>
      <c r="D74">
        <v>471956.51</v>
      </c>
      <c r="E74">
        <v>437804.71</v>
      </c>
      <c r="F74">
        <v>1133396.22</v>
      </c>
      <c r="G74">
        <v>3611.1521697572098</v>
      </c>
      <c r="H74">
        <v>313.86</v>
      </c>
      <c r="I74">
        <v>12.5</v>
      </c>
      <c r="J74">
        <v>68.2</v>
      </c>
      <c r="K74">
        <v>206</v>
      </c>
      <c r="L74">
        <v>-12</v>
      </c>
      <c r="M74">
        <v>57</v>
      </c>
      <c r="N74">
        <v>27.629629629629601</v>
      </c>
      <c r="O74">
        <v>634</v>
      </c>
      <c r="P74">
        <v>591</v>
      </c>
      <c r="Q74">
        <v>200</v>
      </c>
    </row>
    <row r="75" spans="1:17" x14ac:dyDescent="0.35">
      <c r="A75" t="s">
        <v>34</v>
      </c>
      <c r="B75" t="s">
        <v>29</v>
      </c>
      <c r="C75">
        <v>166170.26</v>
      </c>
      <c r="D75">
        <v>330181.61</v>
      </c>
      <c r="E75">
        <v>267029.43</v>
      </c>
      <c r="F75">
        <v>763381.299999999</v>
      </c>
      <c r="G75">
        <v>2432.23507296246</v>
      </c>
      <c r="H75">
        <v>313.86</v>
      </c>
      <c r="I75">
        <v>7.73</v>
      </c>
      <c r="J75">
        <v>79.5</v>
      </c>
      <c r="K75">
        <v>501</v>
      </c>
      <c r="L75">
        <v>-12</v>
      </c>
      <c r="M75">
        <v>71</v>
      </c>
      <c r="N75">
        <v>25.047945205479401</v>
      </c>
      <c r="O75">
        <v>693</v>
      </c>
      <c r="P75">
        <v>548</v>
      </c>
      <c r="Q75">
        <v>221</v>
      </c>
    </row>
    <row r="76" spans="1:17" x14ac:dyDescent="0.35">
      <c r="A76" t="s">
        <v>34</v>
      </c>
      <c r="B76" t="s">
        <v>27</v>
      </c>
      <c r="C76">
        <v>207954.91</v>
      </c>
      <c r="D76">
        <v>367834.54</v>
      </c>
      <c r="E76">
        <v>321016.15000000002</v>
      </c>
      <c r="F76">
        <v>896805.6</v>
      </c>
      <c r="G76">
        <v>2857.34276428981</v>
      </c>
      <c r="H76">
        <v>313.86</v>
      </c>
      <c r="I76">
        <v>13.04</v>
      </c>
      <c r="J76">
        <v>92.2</v>
      </c>
      <c r="K76">
        <v>577.5</v>
      </c>
      <c r="L76">
        <v>-19</v>
      </c>
      <c r="M76">
        <v>59</v>
      </c>
      <c r="N76">
        <v>21.020161290322498</v>
      </c>
      <c r="O76">
        <v>1220</v>
      </c>
      <c r="P76">
        <v>1201</v>
      </c>
      <c r="Q76">
        <v>358</v>
      </c>
    </row>
    <row r="77" spans="1:17" x14ac:dyDescent="0.35">
      <c r="A77" t="s">
        <v>35</v>
      </c>
      <c r="B77" t="s">
        <v>18</v>
      </c>
      <c r="C77">
        <v>97750.63</v>
      </c>
      <c r="D77">
        <v>88748.01</v>
      </c>
      <c r="E77">
        <v>108800.97</v>
      </c>
      <c r="F77">
        <v>295299.61</v>
      </c>
      <c r="G77">
        <v>2108.5298821849301</v>
      </c>
      <c r="H77">
        <v>140.05000000000001</v>
      </c>
      <c r="I77">
        <v>8.66</v>
      </c>
      <c r="J77">
        <v>26.5</v>
      </c>
      <c r="K77">
        <v>120</v>
      </c>
      <c r="L77">
        <v>-10</v>
      </c>
      <c r="M77">
        <v>81</v>
      </c>
      <c r="N77">
        <v>29.370689655172399</v>
      </c>
      <c r="O77">
        <v>200</v>
      </c>
      <c r="P77">
        <v>283</v>
      </c>
      <c r="Q77">
        <v>66</v>
      </c>
    </row>
    <row r="78" spans="1:17" x14ac:dyDescent="0.35">
      <c r="A78" t="s">
        <v>35</v>
      </c>
      <c r="B78" t="s">
        <v>19</v>
      </c>
      <c r="C78">
        <v>131234.09</v>
      </c>
      <c r="D78">
        <v>133676.13</v>
      </c>
      <c r="E78">
        <v>165422.41</v>
      </c>
      <c r="F78">
        <v>430332.63</v>
      </c>
      <c r="G78">
        <v>3072.7071046054898</v>
      </c>
      <c r="H78">
        <v>140.05000000000001</v>
      </c>
      <c r="I78">
        <v>6.64</v>
      </c>
      <c r="J78">
        <v>58.5</v>
      </c>
      <c r="K78">
        <v>302</v>
      </c>
      <c r="L78">
        <v>-15</v>
      </c>
      <c r="M78">
        <v>55</v>
      </c>
      <c r="N78">
        <v>25.697368421052602</v>
      </c>
      <c r="O78">
        <v>508</v>
      </c>
      <c r="P78">
        <v>543</v>
      </c>
      <c r="Q78">
        <v>145</v>
      </c>
    </row>
    <row r="79" spans="1:17" x14ac:dyDescent="0.35">
      <c r="A79" t="s">
        <v>35</v>
      </c>
      <c r="B79" t="s">
        <v>20</v>
      </c>
      <c r="C79">
        <v>130114.76</v>
      </c>
      <c r="D79">
        <v>162306.26</v>
      </c>
      <c r="E79">
        <v>198817.65</v>
      </c>
      <c r="F79">
        <v>491238.67</v>
      </c>
      <c r="G79">
        <v>3507.5949303819998</v>
      </c>
      <c r="H79">
        <v>140.05000000000001</v>
      </c>
      <c r="I79">
        <v>17.72</v>
      </c>
      <c r="J79">
        <v>77</v>
      </c>
      <c r="K79">
        <v>954</v>
      </c>
      <c r="L79">
        <v>-18</v>
      </c>
      <c r="M79">
        <v>79</v>
      </c>
      <c r="N79">
        <v>22.070754716981099</v>
      </c>
      <c r="O79">
        <v>1175</v>
      </c>
      <c r="P79">
        <v>887</v>
      </c>
      <c r="Q79">
        <v>207</v>
      </c>
    </row>
    <row r="80" spans="1:17" x14ac:dyDescent="0.35">
      <c r="A80" t="s">
        <v>35</v>
      </c>
      <c r="B80" t="s">
        <v>21</v>
      </c>
      <c r="C80">
        <v>140080.97</v>
      </c>
      <c r="D80">
        <v>163381.01999999999</v>
      </c>
      <c r="E80">
        <v>268309.24</v>
      </c>
      <c r="F80">
        <v>571771.23</v>
      </c>
      <c r="G80">
        <v>4082.6221349518</v>
      </c>
      <c r="H80">
        <v>140.05000000000001</v>
      </c>
      <c r="I80">
        <v>16.37</v>
      </c>
      <c r="J80">
        <v>82</v>
      </c>
      <c r="K80">
        <v>913</v>
      </c>
      <c r="L80">
        <v>-19</v>
      </c>
      <c r="M80">
        <v>61</v>
      </c>
      <c r="N80">
        <v>20.0694444444444</v>
      </c>
      <c r="O80">
        <v>1285</v>
      </c>
      <c r="P80">
        <v>1207</v>
      </c>
      <c r="Q80">
        <v>338</v>
      </c>
    </row>
    <row r="81" spans="1:17" x14ac:dyDescent="0.35">
      <c r="A81" t="s">
        <v>35</v>
      </c>
      <c r="B81" t="s">
        <v>22</v>
      </c>
      <c r="C81">
        <v>78724.52</v>
      </c>
      <c r="D81">
        <v>91971.8</v>
      </c>
      <c r="E81">
        <v>109752.29</v>
      </c>
      <c r="F81">
        <v>280448.61</v>
      </c>
      <c r="G81">
        <v>2002.4891824348399</v>
      </c>
      <c r="H81">
        <v>140.05000000000001</v>
      </c>
      <c r="I81">
        <v>11</v>
      </c>
      <c r="J81">
        <v>27.5</v>
      </c>
      <c r="K81">
        <v>156</v>
      </c>
      <c r="L81">
        <v>-15</v>
      </c>
      <c r="M81">
        <v>69</v>
      </c>
      <c r="N81">
        <v>27.346153846153801</v>
      </c>
      <c r="O81">
        <v>426</v>
      </c>
      <c r="P81">
        <v>446</v>
      </c>
      <c r="Q81">
        <v>111</v>
      </c>
    </row>
    <row r="82" spans="1:17" x14ac:dyDescent="0.35">
      <c r="A82" t="s">
        <v>35</v>
      </c>
      <c r="B82" t="s">
        <v>23</v>
      </c>
      <c r="C82">
        <v>160947.32999999999</v>
      </c>
      <c r="D82">
        <v>205941.25</v>
      </c>
      <c r="E82">
        <v>235479.1</v>
      </c>
      <c r="F82">
        <v>602367.68000000005</v>
      </c>
      <c r="G82">
        <v>4301.0901820778199</v>
      </c>
      <c r="H82">
        <v>140.05000000000001</v>
      </c>
      <c r="I82">
        <v>19.329999999999998</v>
      </c>
      <c r="J82">
        <v>104</v>
      </c>
      <c r="K82">
        <v>896</v>
      </c>
      <c r="L82">
        <v>-3</v>
      </c>
      <c r="M82">
        <v>69</v>
      </c>
      <c r="N82">
        <v>29.1030534351145</v>
      </c>
      <c r="O82">
        <v>1070</v>
      </c>
      <c r="P82">
        <v>660</v>
      </c>
      <c r="Q82">
        <v>233</v>
      </c>
    </row>
    <row r="83" spans="1:17" x14ac:dyDescent="0.35">
      <c r="A83" t="s">
        <v>35</v>
      </c>
      <c r="B83" t="s">
        <v>24</v>
      </c>
      <c r="C83">
        <v>148184.41</v>
      </c>
      <c r="D83">
        <v>194942.83</v>
      </c>
      <c r="E83">
        <v>255113.64</v>
      </c>
      <c r="F83">
        <v>598240.88</v>
      </c>
      <c r="G83">
        <v>4271.6235630131996</v>
      </c>
      <c r="H83">
        <v>140.05000000000001</v>
      </c>
      <c r="I83">
        <v>14.36</v>
      </c>
      <c r="J83">
        <v>120</v>
      </c>
      <c r="K83">
        <v>1052</v>
      </c>
      <c r="L83">
        <v>-18</v>
      </c>
      <c r="M83">
        <v>72</v>
      </c>
      <c r="N83">
        <v>26.258771929824501</v>
      </c>
      <c r="O83">
        <v>1190</v>
      </c>
      <c r="P83">
        <v>690</v>
      </c>
      <c r="Q83">
        <v>242</v>
      </c>
    </row>
    <row r="84" spans="1:17" x14ac:dyDescent="0.35">
      <c r="A84" t="s">
        <v>35</v>
      </c>
      <c r="B84" t="s">
        <v>25</v>
      </c>
      <c r="C84">
        <v>155235.56</v>
      </c>
      <c r="D84">
        <v>235484.11</v>
      </c>
      <c r="E84">
        <v>309832.11</v>
      </c>
      <c r="F84">
        <v>700551.78</v>
      </c>
      <c r="G84">
        <v>5002.1548018564699</v>
      </c>
      <c r="H84">
        <v>140.05000000000001</v>
      </c>
      <c r="I84">
        <v>27.63</v>
      </c>
      <c r="J84">
        <v>97.7</v>
      </c>
      <c r="K84">
        <v>788</v>
      </c>
      <c r="L84">
        <v>-9</v>
      </c>
      <c r="M84">
        <v>58</v>
      </c>
      <c r="N84">
        <v>25.977419354838698</v>
      </c>
      <c r="O84">
        <v>1199</v>
      </c>
      <c r="P84">
        <v>1063</v>
      </c>
      <c r="Q84">
        <v>271</v>
      </c>
    </row>
    <row r="85" spans="1:17" x14ac:dyDescent="0.35">
      <c r="A85" t="s">
        <v>35</v>
      </c>
      <c r="B85" t="s">
        <v>26</v>
      </c>
      <c r="C85">
        <v>130899.5</v>
      </c>
      <c r="D85">
        <v>218745.66</v>
      </c>
      <c r="E85">
        <v>195339.44</v>
      </c>
      <c r="F85">
        <v>544984.6</v>
      </c>
      <c r="G85">
        <v>3891.3573723670102</v>
      </c>
      <c r="H85">
        <v>140.05000000000001</v>
      </c>
      <c r="I85">
        <v>21.08</v>
      </c>
      <c r="J85">
        <v>60</v>
      </c>
      <c r="K85">
        <v>350</v>
      </c>
      <c r="L85">
        <v>-7</v>
      </c>
      <c r="M85">
        <v>60</v>
      </c>
      <c r="N85">
        <v>28.6428571428571</v>
      </c>
      <c r="O85">
        <v>664</v>
      </c>
      <c r="P85">
        <v>658</v>
      </c>
      <c r="Q85">
        <v>145</v>
      </c>
    </row>
    <row r="86" spans="1:17" x14ac:dyDescent="0.35">
      <c r="A86" t="s">
        <v>35</v>
      </c>
      <c r="B86" t="s">
        <v>29</v>
      </c>
      <c r="C86">
        <v>91123.99</v>
      </c>
      <c r="D86">
        <v>153501.889999999</v>
      </c>
      <c r="E86">
        <v>129771.85</v>
      </c>
      <c r="F86">
        <v>374397.73</v>
      </c>
      <c r="G86">
        <v>2673.3147447340202</v>
      </c>
      <c r="H86">
        <v>140.05000000000001</v>
      </c>
      <c r="I86">
        <v>13.61</v>
      </c>
      <c r="J86">
        <v>100.7</v>
      </c>
      <c r="K86">
        <v>4</v>
      </c>
      <c r="L86">
        <v>-8</v>
      </c>
      <c r="M86">
        <v>72</v>
      </c>
      <c r="N86">
        <v>27.6144578313253</v>
      </c>
      <c r="O86">
        <v>36</v>
      </c>
      <c r="P86">
        <v>515</v>
      </c>
      <c r="Q86">
        <v>189</v>
      </c>
    </row>
    <row r="87" spans="1:17" x14ac:dyDescent="0.35">
      <c r="A87" t="s">
        <v>35</v>
      </c>
      <c r="B87" t="s">
        <v>27</v>
      </c>
      <c r="C87">
        <v>99882.69</v>
      </c>
      <c r="D87">
        <v>184506.6</v>
      </c>
      <c r="E87">
        <v>185925.45</v>
      </c>
      <c r="F87">
        <v>470314.74</v>
      </c>
      <c r="G87">
        <v>3358.19164584077</v>
      </c>
      <c r="H87">
        <v>140.05000000000001</v>
      </c>
      <c r="I87">
        <v>14.07</v>
      </c>
      <c r="J87">
        <v>57.5</v>
      </c>
      <c r="K87">
        <v>317</v>
      </c>
      <c r="L87">
        <v>-15</v>
      </c>
      <c r="M87">
        <v>60</v>
      </c>
      <c r="N87">
        <v>25.224489795918299</v>
      </c>
      <c r="O87">
        <v>657</v>
      </c>
      <c r="P87">
        <v>627</v>
      </c>
      <c r="Q87">
        <v>176</v>
      </c>
    </row>
    <row r="88" spans="1:17" x14ac:dyDescent="0.35">
      <c r="A88" t="s">
        <v>36</v>
      </c>
      <c r="B88" t="s">
        <v>18</v>
      </c>
      <c r="C88">
        <v>72562.28</v>
      </c>
      <c r="D88">
        <v>109698.07</v>
      </c>
      <c r="E88">
        <v>131042.52</v>
      </c>
      <c r="F88">
        <v>313302.87</v>
      </c>
      <c r="G88">
        <v>1750.3051413695</v>
      </c>
      <c r="H88">
        <v>178.999</v>
      </c>
      <c r="I88">
        <v>7.48</v>
      </c>
      <c r="J88">
        <v>27.9</v>
      </c>
      <c r="K88">
        <v>31</v>
      </c>
      <c r="L88">
        <v>-4</v>
      </c>
      <c r="M88">
        <v>67</v>
      </c>
      <c r="N88">
        <v>29.4368421052631</v>
      </c>
      <c r="O88">
        <v>336</v>
      </c>
      <c r="P88">
        <v>342</v>
      </c>
      <c r="Q88">
        <v>171</v>
      </c>
    </row>
    <row r="89" spans="1:17" x14ac:dyDescent="0.35">
      <c r="A89" t="s">
        <v>36</v>
      </c>
      <c r="B89" t="s">
        <v>19</v>
      </c>
      <c r="C89">
        <v>95810.63</v>
      </c>
      <c r="D89">
        <v>163380.54999999999</v>
      </c>
      <c r="E89">
        <v>165305.5</v>
      </c>
      <c r="F89">
        <v>424496.68</v>
      </c>
      <c r="G89">
        <v>2371.50308102279</v>
      </c>
      <c r="H89">
        <v>178.999</v>
      </c>
      <c r="I89">
        <v>8.3699999999999992</v>
      </c>
      <c r="J89">
        <v>65.099999999999994</v>
      </c>
      <c r="K89">
        <v>396</v>
      </c>
      <c r="L89">
        <v>-18</v>
      </c>
      <c r="M89">
        <v>73</v>
      </c>
      <c r="N89">
        <v>25.841463414634099</v>
      </c>
      <c r="O89">
        <v>807</v>
      </c>
      <c r="P89">
        <v>719</v>
      </c>
      <c r="Q89">
        <v>270</v>
      </c>
    </row>
    <row r="90" spans="1:17" x14ac:dyDescent="0.35">
      <c r="A90" t="s">
        <v>36</v>
      </c>
      <c r="B90" t="s">
        <v>20</v>
      </c>
      <c r="C90">
        <v>157432.24</v>
      </c>
      <c r="D90">
        <v>314579.31</v>
      </c>
      <c r="E90">
        <v>258208.76</v>
      </c>
      <c r="F90">
        <v>730220.31</v>
      </c>
      <c r="G90">
        <v>4079.46586293778</v>
      </c>
      <c r="H90">
        <v>178.999</v>
      </c>
      <c r="I90">
        <v>17.87</v>
      </c>
      <c r="J90">
        <v>110.1</v>
      </c>
      <c r="K90">
        <v>1004</v>
      </c>
      <c r="L90">
        <v>-21</v>
      </c>
      <c r="M90">
        <v>67</v>
      </c>
      <c r="N90">
        <v>21.824074074074002</v>
      </c>
      <c r="O90">
        <v>1616</v>
      </c>
      <c r="P90">
        <v>1639</v>
      </c>
      <c r="Q90">
        <v>482</v>
      </c>
    </row>
    <row r="91" spans="1:17" x14ac:dyDescent="0.35">
      <c r="A91" t="s">
        <v>36</v>
      </c>
      <c r="B91" t="s">
        <v>21</v>
      </c>
      <c r="C91">
        <v>162344.67000000001</v>
      </c>
      <c r="D91">
        <v>277425.01</v>
      </c>
      <c r="E91">
        <v>250711.64</v>
      </c>
      <c r="F91">
        <v>690481.32</v>
      </c>
      <c r="G91">
        <v>3857.4590919502298</v>
      </c>
      <c r="H91">
        <v>178.999</v>
      </c>
      <c r="I91">
        <v>17.04</v>
      </c>
      <c r="J91">
        <v>146.19999999999999</v>
      </c>
      <c r="K91">
        <v>1407</v>
      </c>
      <c r="L91">
        <v>-23</v>
      </c>
      <c r="M91">
        <v>69</v>
      </c>
      <c r="N91">
        <v>21.030660377358402</v>
      </c>
      <c r="O91">
        <v>2219</v>
      </c>
      <c r="P91">
        <v>2302</v>
      </c>
      <c r="Q91">
        <v>586</v>
      </c>
    </row>
    <row r="92" spans="1:17" x14ac:dyDescent="0.35">
      <c r="A92" t="s">
        <v>36</v>
      </c>
      <c r="B92" t="s">
        <v>22</v>
      </c>
      <c r="C92">
        <v>95156.52</v>
      </c>
      <c r="D92">
        <v>198870.81</v>
      </c>
      <c r="E92">
        <v>182621.61</v>
      </c>
      <c r="F92">
        <v>476648.94</v>
      </c>
      <c r="G92">
        <v>2662.8581165257901</v>
      </c>
      <c r="H92">
        <v>178.999</v>
      </c>
      <c r="I92">
        <v>12.83</v>
      </c>
      <c r="J92">
        <v>32.9</v>
      </c>
      <c r="K92">
        <v>66</v>
      </c>
      <c r="L92">
        <v>-17</v>
      </c>
      <c r="M92">
        <v>68</v>
      </c>
      <c r="N92">
        <v>27.839449541284399</v>
      </c>
      <c r="O92">
        <v>502</v>
      </c>
      <c r="P92">
        <v>608</v>
      </c>
      <c r="Q92">
        <v>162</v>
      </c>
    </row>
    <row r="93" spans="1:17" x14ac:dyDescent="0.35">
      <c r="A93" t="s">
        <v>36</v>
      </c>
      <c r="B93" t="s">
        <v>23</v>
      </c>
      <c r="C93">
        <v>151933.49</v>
      </c>
      <c r="D93">
        <v>383488.4</v>
      </c>
      <c r="E93">
        <v>296179.23</v>
      </c>
      <c r="F93">
        <v>831601.12</v>
      </c>
      <c r="G93">
        <v>4645.8422672752304</v>
      </c>
      <c r="H93">
        <v>178.999</v>
      </c>
      <c r="I93">
        <v>18.64</v>
      </c>
      <c r="J93">
        <v>134.6</v>
      </c>
      <c r="K93">
        <v>473</v>
      </c>
      <c r="L93">
        <v>-9</v>
      </c>
      <c r="M93">
        <v>81</v>
      </c>
      <c r="N93">
        <v>26.777439024390201</v>
      </c>
      <c r="O93">
        <v>1151</v>
      </c>
      <c r="P93">
        <v>979</v>
      </c>
      <c r="Q93">
        <v>390</v>
      </c>
    </row>
    <row r="94" spans="1:17" x14ac:dyDescent="0.35">
      <c r="A94" t="s">
        <v>36</v>
      </c>
      <c r="B94" t="s">
        <v>24</v>
      </c>
      <c r="C94">
        <v>168067.57</v>
      </c>
      <c r="D94">
        <v>422678.09</v>
      </c>
      <c r="E94">
        <v>393422.7</v>
      </c>
      <c r="F94">
        <v>984168.36</v>
      </c>
      <c r="G94">
        <v>5498.1779786479201</v>
      </c>
      <c r="H94">
        <v>178.999</v>
      </c>
      <c r="I94">
        <v>15.83</v>
      </c>
      <c r="J94">
        <v>115.2</v>
      </c>
      <c r="K94">
        <v>705</v>
      </c>
      <c r="L94">
        <v>-24</v>
      </c>
      <c r="M94">
        <v>71</v>
      </c>
      <c r="N94">
        <v>26.159863945578198</v>
      </c>
      <c r="O94">
        <v>1215</v>
      </c>
      <c r="P94">
        <v>987</v>
      </c>
      <c r="Q94">
        <v>312</v>
      </c>
    </row>
    <row r="95" spans="1:17" x14ac:dyDescent="0.35">
      <c r="A95" t="s">
        <v>36</v>
      </c>
      <c r="B95" t="s">
        <v>25</v>
      </c>
      <c r="C95">
        <v>182113.54</v>
      </c>
      <c r="D95">
        <v>471749.62</v>
      </c>
      <c r="E95">
        <v>435382.23</v>
      </c>
      <c r="F95">
        <v>1089245.3899999999</v>
      </c>
      <c r="G95">
        <v>6085.2037720881099</v>
      </c>
      <c r="H95">
        <v>178.999</v>
      </c>
      <c r="I95">
        <v>21.26</v>
      </c>
      <c r="J95">
        <v>93.5</v>
      </c>
      <c r="K95">
        <v>531</v>
      </c>
      <c r="L95">
        <v>-22</v>
      </c>
      <c r="M95">
        <v>65</v>
      </c>
      <c r="N95">
        <v>24.109756097560901</v>
      </c>
      <c r="O95">
        <v>1254</v>
      </c>
      <c r="P95">
        <v>1653</v>
      </c>
      <c r="Q95">
        <v>346</v>
      </c>
    </row>
    <row r="96" spans="1:17" x14ac:dyDescent="0.35">
      <c r="A96" t="s">
        <v>36</v>
      </c>
      <c r="B96" t="s">
        <v>26</v>
      </c>
      <c r="C96">
        <v>146273.51999999999</v>
      </c>
      <c r="D96">
        <v>391024.31</v>
      </c>
      <c r="E96">
        <v>385276.72</v>
      </c>
      <c r="F96">
        <v>922574.55</v>
      </c>
      <c r="G96">
        <v>5154.0765590869196</v>
      </c>
      <c r="H96">
        <v>178.999</v>
      </c>
      <c r="I96">
        <v>13.75</v>
      </c>
      <c r="J96">
        <v>70.400000000000006</v>
      </c>
      <c r="K96">
        <v>206</v>
      </c>
      <c r="L96">
        <v>-12</v>
      </c>
      <c r="M96">
        <v>63</v>
      </c>
      <c r="N96">
        <v>28.629310344827498</v>
      </c>
      <c r="O96">
        <v>630</v>
      </c>
      <c r="P96">
        <v>596</v>
      </c>
      <c r="Q96">
        <v>201</v>
      </c>
    </row>
    <row r="97" spans="1:17" x14ac:dyDescent="0.35">
      <c r="A97" t="s">
        <v>36</v>
      </c>
      <c r="B97" t="s">
        <v>29</v>
      </c>
      <c r="C97">
        <v>114451.89</v>
      </c>
      <c r="D97">
        <v>280880.65000000002</v>
      </c>
      <c r="E97">
        <v>235935.57</v>
      </c>
      <c r="F97">
        <v>631268.11</v>
      </c>
      <c r="G97">
        <v>3526.6571880289798</v>
      </c>
      <c r="H97">
        <v>178.999</v>
      </c>
      <c r="I97">
        <v>11.77</v>
      </c>
      <c r="J97">
        <v>104.2</v>
      </c>
      <c r="K97">
        <v>651.5</v>
      </c>
      <c r="L97">
        <v>-12</v>
      </c>
      <c r="M97">
        <v>71</v>
      </c>
      <c r="N97">
        <v>25.145454545454498</v>
      </c>
      <c r="O97">
        <v>960</v>
      </c>
      <c r="P97">
        <v>768</v>
      </c>
      <c r="Q97">
        <v>272</v>
      </c>
    </row>
    <row r="98" spans="1:17" x14ac:dyDescent="0.35">
      <c r="A98" t="s">
        <v>36</v>
      </c>
      <c r="B98" t="s">
        <v>27</v>
      </c>
      <c r="C98">
        <v>144643.38</v>
      </c>
      <c r="D98">
        <v>324902.78999999998</v>
      </c>
      <c r="E98">
        <v>292925.89</v>
      </c>
      <c r="F98">
        <v>762472.06</v>
      </c>
      <c r="G98">
        <v>4259.6442438225904</v>
      </c>
      <c r="H98">
        <v>178.999</v>
      </c>
      <c r="I98">
        <v>18.89</v>
      </c>
      <c r="J98">
        <v>112.5</v>
      </c>
      <c r="K98">
        <v>584.5</v>
      </c>
      <c r="L98">
        <v>-19</v>
      </c>
      <c r="M98">
        <v>68</v>
      </c>
      <c r="N98">
        <v>23.6550632911392</v>
      </c>
      <c r="O98">
        <v>1362</v>
      </c>
      <c r="P98">
        <v>1380</v>
      </c>
      <c r="Q98">
        <v>443</v>
      </c>
    </row>
    <row r="99" spans="1:17" x14ac:dyDescent="0.35">
      <c r="A99" t="s">
        <v>37</v>
      </c>
      <c r="B99" t="s">
        <v>18</v>
      </c>
      <c r="C99">
        <v>162210.1</v>
      </c>
      <c r="D99">
        <v>247081.09</v>
      </c>
      <c r="E99">
        <v>186729.48</v>
      </c>
      <c r="F99">
        <v>596020.67000000004</v>
      </c>
      <c r="G99">
        <v>2824.4881740506698</v>
      </c>
      <c r="H99">
        <v>211.01900000000001</v>
      </c>
      <c r="I99">
        <v>6.39</v>
      </c>
      <c r="J99">
        <v>40.799999999999997</v>
      </c>
      <c r="K99">
        <v>72</v>
      </c>
      <c r="L99">
        <v>-8</v>
      </c>
      <c r="M99">
        <v>81</v>
      </c>
      <c r="N99">
        <v>29.211956521739101</v>
      </c>
      <c r="O99">
        <v>398</v>
      </c>
      <c r="P99">
        <v>336</v>
      </c>
      <c r="Q99">
        <v>233</v>
      </c>
    </row>
    <row r="100" spans="1:17" x14ac:dyDescent="0.35">
      <c r="A100" t="s">
        <v>37</v>
      </c>
      <c r="B100" t="s">
        <v>19</v>
      </c>
      <c r="C100">
        <v>237816.41</v>
      </c>
      <c r="D100">
        <v>349961.5</v>
      </c>
      <c r="E100">
        <v>268913.18</v>
      </c>
      <c r="F100">
        <v>856691.09</v>
      </c>
      <c r="G100">
        <v>4059.7817732052499</v>
      </c>
      <c r="H100">
        <v>211.01900000000001</v>
      </c>
      <c r="I100">
        <v>7.7</v>
      </c>
      <c r="J100">
        <v>88.1</v>
      </c>
      <c r="K100">
        <v>322.2</v>
      </c>
      <c r="L100">
        <v>-10</v>
      </c>
      <c r="M100">
        <v>59</v>
      </c>
      <c r="N100">
        <v>26.643564356435601</v>
      </c>
      <c r="O100">
        <v>680</v>
      </c>
      <c r="P100">
        <v>588</v>
      </c>
      <c r="Q100">
        <v>368</v>
      </c>
    </row>
    <row r="101" spans="1:17" x14ac:dyDescent="0.35">
      <c r="A101" t="s">
        <v>37</v>
      </c>
      <c r="B101" t="s">
        <v>20</v>
      </c>
      <c r="C101">
        <v>239880.62</v>
      </c>
      <c r="D101">
        <v>433874.95</v>
      </c>
      <c r="E101">
        <v>318821.08</v>
      </c>
      <c r="F101">
        <v>992576.65</v>
      </c>
      <c r="G101">
        <v>4703.73118060459</v>
      </c>
      <c r="H101">
        <v>211.01900000000001</v>
      </c>
      <c r="I101">
        <v>14.46</v>
      </c>
      <c r="J101">
        <v>94.1</v>
      </c>
      <c r="K101">
        <v>624</v>
      </c>
      <c r="L101">
        <v>-15</v>
      </c>
      <c r="M101">
        <v>67</v>
      </c>
      <c r="N101">
        <v>25.029411764705799</v>
      </c>
      <c r="O101">
        <v>1180</v>
      </c>
      <c r="P101">
        <v>1038</v>
      </c>
      <c r="Q101">
        <v>419</v>
      </c>
    </row>
    <row r="102" spans="1:17" x14ac:dyDescent="0.35">
      <c r="A102" t="s">
        <v>37</v>
      </c>
      <c r="B102" t="s">
        <v>21</v>
      </c>
      <c r="C102">
        <v>248545.41</v>
      </c>
      <c r="D102">
        <v>382131.7</v>
      </c>
      <c r="E102">
        <v>303647.06</v>
      </c>
      <c r="F102">
        <v>934324.17</v>
      </c>
      <c r="G102">
        <v>4427.67793421445</v>
      </c>
      <c r="H102">
        <v>211.01900000000001</v>
      </c>
      <c r="I102">
        <v>9.42</v>
      </c>
      <c r="J102">
        <v>102.5</v>
      </c>
      <c r="K102">
        <v>589.4</v>
      </c>
      <c r="L102">
        <v>-19</v>
      </c>
      <c r="M102">
        <v>69</v>
      </c>
      <c r="N102">
        <v>22.5217391304347</v>
      </c>
      <c r="O102">
        <v>1283</v>
      </c>
      <c r="P102">
        <v>1165</v>
      </c>
      <c r="Q102">
        <v>557</v>
      </c>
    </row>
    <row r="103" spans="1:17" x14ac:dyDescent="0.35">
      <c r="A103" t="s">
        <v>37</v>
      </c>
      <c r="B103" t="s">
        <v>22</v>
      </c>
      <c r="C103">
        <v>128823.25</v>
      </c>
      <c r="D103">
        <v>226700.68</v>
      </c>
      <c r="E103">
        <v>134190.139999999</v>
      </c>
      <c r="F103">
        <v>489714.07</v>
      </c>
      <c r="G103">
        <v>2320.7107890758598</v>
      </c>
      <c r="H103">
        <v>211.01900000000001</v>
      </c>
      <c r="I103">
        <v>10.28</v>
      </c>
      <c r="J103">
        <v>39.299999999999997</v>
      </c>
      <c r="K103">
        <v>101.6</v>
      </c>
      <c r="L103">
        <v>-13</v>
      </c>
      <c r="M103">
        <v>66</v>
      </c>
      <c r="N103">
        <v>29.411111111111101</v>
      </c>
      <c r="O103">
        <v>426</v>
      </c>
      <c r="P103">
        <v>396</v>
      </c>
      <c r="Q103">
        <v>229</v>
      </c>
    </row>
    <row r="104" spans="1:17" x14ac:dyDescent="0.35">
      <c r="A104" t="s">
        <v>37</v>
      </c>
      <c r="B104" t="s">
        <v>23</v>
      </c>
      <c r="C104">
        <v>275769.90999999997</v>
      </c>
      <c r="D104">
        <v>494749.21</v>
      </c>
      <c r="E104">
        <v>198048.26</v>
      </c>
      <c r="F104">
        <v>968567.38</v>
      </c>
      <c r="G104">
        <v>4589.9534165169898</v>
      </c>
      <c r="H104">
        <v>211.01900000000001</v>
      </c>
      <c r="I104">
        <v>10.66</v>
      </c>
      <c r="J104">
        <v>100.7</v>
      </c>
      <c r="K104">
        <v>278.89999999999998</v>
      </c>
      <c r="L104">
        <v>-3</v>
      </c>
      <c r="M104">
        <v>63</v>
      </c>
      <c r="N104">
        <v>29.028301886792399</v>
      </c>
      <c r="O104">
        <v>639</v>
      </c>
      <c r="P104">
        <v>524</v>
      </c>
      <c r="Q104">
        <v>285</v>
      </c>
    </row>
    <row r="105" spans="1:17" x14ac:dyDescent="0.35">
      <c r="A105" t="s">
        <v>37</v>
      </c>
      <c r="B105" t="s">
        <v>24</v>
      </c>
      <c r="C105">
        <v>271646.02</v>
      </c>
      <c r="D105">
        <v>571152.81000000006</v>
      </c>
      <c r="E105">
        <v>379867.6</v>
      </c>
      <c r="F105">
        <v>1222666.43</v>
      </c>
      <c r="G105">
        <v>5794.1058861998199</v>
      </c>
      <c r="H105">
        <v>211.01900000000001</v>
      </c>
      <c r="I105">
        <v>16.66</v>
      </c>
      <c r="J105">
        <v>149.9</v>
      </c>
      <c r="K105">
        <v>633.5</v>
      </c>
      <c r="L105">
        <v>-20</v>
      </c>
      <c r="M105">
        <v>61</v>
      </c>
      <c r="N105">
        <v>26.254901960784299</v>
      </c>
      <c r="O105">
        <v>1244</v>
      </c>
      <c r="P105">
        <v>989</v>
      </c>
      <c r="Q105">
        <v>561</v>
      </c>
    </row>
    <row r="106" spans="1:17" x14ac:dyDescent="0.35">
      <c r="A106" t="s">
        <v>37</v>
      </c>
      <c r="B106" t="s">
        <v>25</v>
      </c>
      <c r="C106">
        <v>316103.7</v>
      </c>
      <c r="D106">
        <v>703726.87</v>
      </c>
      <c r="E106">
        <v>485605.73</v>
      </c>
      <c r="F106">
        <v>1505436.3</v>
      </c>
      <c r="G106">
        <v>7134.1267847918898</v>
      </c>
      <c r="H106">
        <v>211.01900000000001</v>
      </c>
      <c r="I106">
        <v>17.43</v>
      </c>
      <c r="J106">
        <v>108.4</v>
      </c>
      <c r="K106">
        <v>633.70000000000005</v>
      </c>
      <c r="L106">
        <v>-16</v>
      </c>
      <c r="M106">
        <v>62</v>
      </c>
      <c r="N106">
        <v>25.992248062015499</v>
      </c>
      <c r="O106">
        <v>1097</v>
      </c>
      <c r="P106">
        <v>1108</v>
      </c>
      <c r="Q106">
        <v>446</v>
      </c>
    </row>
    <row r="107" spans="1:17" x14ac:dyDescent="0.35">
      <c r="A107" t="s">
        <v>37</v>
      </c>
      <c r="B107" t="s">
        <v>26</v>
      </c>
      <c r="C107">
        <v>251366.27</v>
      </c>
      <c r="D107">
        <v>575837.03</v>
      </c>
      <c r="E107">
        <v>294896.84000000003</v>
      </c>
      <c r="F107">
        <v>1122100.1399999999</v>
      </c>
      <c r="G107">
        <v>5317.5313123462802</v>
      </c>
      <c r="H107">
        <v>211.01900000000001</v>
      </c>
      <c r="I107">
        <v>14.64</v>
      </c>
      <c r="J107">
        <v>125.3</v>
      </c>
      <c r="K107">
        <v>567</v>
      </c>
      <c r="L107">
        <v>-7</v>
      </c>
      <c r="M107">
        <v>59</v>
      </c>
      <c r="N107">
        <v>27.7573529411764</v>
      </c>
      <c r="O107">
        <v>1034</v>
      </c>
      <c r="P107">
        <v>804</v>
      </c>
      <c r="Q107">
        <v>427</v>
      </c>
    </row>
    <row r="108" spans="1:17" x14ac:dyDescent="0.35">
      <c r="A108" t="s">
        <v>37</v>
      </c>
      <c r="B108" t="s">
        <v>29</v>
      </c>
      <c r="C108">
        <v>211514.85</v>
      </c>
      <c r="D108">
        <v>420796.64</v>
      </c>
      <c r="E108">
        <v>215780.73</v>
      </c>
      <c r="F108">
        <v>848092.22</v>
      </c>
      <c r="G108">
        <v>4019.0325041820802</v>
      </c>
      <c r="H108">
        <v>211.01900000000001</v>
      </c>
      <c r="I108">
        <v>8.4</v>
      </c>
      <c r="J108">
        <v>93.4</v>
      </c>
      <c r="K108">
        <v>712.7</v>
      </c>
      <c r="L108">
        <v>-3</v>
      </c>
      <c r="M108">
        <v>73</v>
      </c>
      <c r="N108">
        <v>28.271186440677901</v>
      </c>
      <c r="O108">
        <v>957</v>
      </c>
      <c r="P108">
        <v>497</v>
      </c>
      <c r="Q108">
        <v>347</v>
      </c>
    </row>
    <row r="109" spans="1:17" x14ac:dyDescent="0.35">
      <c r="A109" t="s">
        <v>37</v>
      </c>
      <c r="B109" t="s">
        <v>27</v>
      </c>
      <c r="C109">
        <v>214987.19</v>
      </c>
      <c r="D109">
        <v>407754.17</v>
      </c>
      <c r="E109">
        <v>207964.66</v>
      </c>
      <c r="F109">
        <v>830706.02</v>
      </c>
      <c r="G109">
        <v>3936.6408712011698</v>
      </c>
      <c r="H109">
        <v>211.01900000000001</v>
      </c>
      <c r="I109">
        <v>11.92</v>
      </c>
      <c r="J109">
        <v>97.1</v>
      </c>
      <c r="K109">
        <v>526.6</v>
      </c>
      <c r="L109">
        <v>-14</v>
      </c>
      <c r="M109">
        <v>61</v>
      </c>
      <c r="N109">
        <v>24.195804195804101</v>
      </c>
      <c r="O109">
        <v>1231</v>
      </c>
      <c r="P109">
        <v>951</v>
      </c>
      <c r="Q109">
        <v>500</v>
      </c>
    </row>
    <row r="110" spans="1:17" x14ac:dyDescent="0.35">
      <c r="A110" t="s">
        <v>101</v>
      </c>
      <c r="B110" t="s">
        <v>18</v>
      </c>
      <c r="C110">
        <v>158330.03</v>
      </c>
      <c r="D110">
        <v>185916.66</v>
      </c>
      <c r="E110">
        <v>126413.49</v>
      </c>
      <c r="F110">
        <v>470660.18</v>
      </c>
      <c r="G110">
        <v>2642.25826372047</v>
      </c>
      <c r="H110">
        <v>178.12799999999999</v>
      </c>
      <c r="I110">
        <v>7.15</v>
      </c>
      <c r="J110">
        <v>31.9</v>
      </c>
      <c r="K110">
        <v>52</v>
      </c>
      <c r="L110">
        <v>-3</v>
      </c>
      <c r="M110">
        <v>66</v>
      </c>
      <c r="N110">
        <v>27.769607843137202</v>
      </c>
      <c r="O110">
        <v>410</v>
      </c>
      <c r="P110">
        <v>441</v>
      </c>
      <c r="Q110">
        <v>157</v>
      </c>
    </row>
    <row r="111" spans="1:17" x14ac:dyDescent="0.35">
      <c r="A111" t="s">
        <v>101</v>
      </c>
      <c r="B111" t="s">
        <v>19</v>
      </c>
      <c r="C111">
        <v>165597.99</v>
      </c>
      <c r="D111">
        <v>214239.27</v>
      </c>
      <c r="E111">
        <v>171425.5</v>
      </c>
      <c r="F111">
        <v>551262.76</v>
      </c>
      <c r="G111">
        <v>3094.75635498068</v>
      </c>
      <c r="H111">
        <v>178.12799999999999</v>
      </c>
      <c r="I111">
        <v>7.7</v>
      </c>
      <c r="J111">
        <v>55.8</v>
      </c>
      <c r="K111">
        <v>227</v>
      </c>
      <c r="L111">
        <v>-1</v>
      </c>
      <c r="M111">
        <v>54</v>
      </c>
      <c r="N111">
        <v>26.890109890109802</v>
      </c>
      <c r="O111">
        <v>536</v>
      </c>
      <c r="P111">
        <v>518</v>
      </c>
      <c r="Q111">
        <v>213</v>
      </c>
    </row>
    <row r="112" spans="1:17" x14ac:dyDescent="0.35">
      <c r="A112" t="s">
        <v>101</v>
      </c>
      <c r="B112" t="s">
        <v>20</v>
      </c>
      <c r="C112">
        <v>151657.93</v>
      </c>
      <c r="D112">
        <v>261627.87</v>
      </c>
      <c r="E112">
        <v>142264.29</v>
      </c>
      <c r="F112">
        <v>555550.09</v>
      </c>
      <c r="G112">
        <v>3118.8251706637898</v>
      </c>
      <c r="H112">
        <v>178.12799999999999</v>
      </c>
      <c r="I112">
        <v>11.76</v>
      </c>
      <c r="J112">
        <v>45.7</v>
      </c>
      <c r="K112">
        <v>493</v>
      </c>
      <c r="L112">
        <v>-16</v>
      </c>
      <c r="M112">
        <v>51</v>
      </c>
      <c r="N112">
        <v>22.1837606837606</v>
      </c>
      <c r="O112">
        <v>1003</v>
      </c>
      <c r="P112">
        <v>1092</v>
      </c>
      <c r="Q112">
        <v>287</v>
      </c>
    </row>
    <row r="113" spans="1:17" x14ac:dyDescent="0.35">
      <c r="A113" t="s">
        <v>101</v>
      </c>
      <c r="B113" t="s">
        <v>21</v>
      </c>
      <c r="C113">
        <v>141081.56</v>
      </c>
      <c r="D113">
        <v>215190.66</v>
      </c>
      <c r="E113">
        <v>128828.33</v>
      </c>
      <c r="F113">
        <v>485100.55</v>
      </c>
      <c r="G113">
        <v>2723.3256422347899</v>
      </c>
      <c r="H113">
        <v>178.12799999999999</v>
      </c>
      <c r="I113">
        <v>7.29</v>
      </c>
      <c r="J113">
        <v>49.6</v>
      </c>
      <c r="K113">
        <v>455</v>
      </c>
      <c r="L113">
        <v>-17</v>
      </c>
      <c r="M113">
        <v>68</v>
      </c>
      <c r="N113">
        <v>20.490825688073301</v>
      </c>
      <c r="O113">
        <v>963</v>
      </c>
      <c r="P113">
        <v>994</v>
      </c>
      <c r="Q113">
        <v>274</v>
      </c>
    </row>
    <row r="114" spans="1:17" x14ac:dyDescent="0.35">
      <c r="A114" t="s">
        <v>101</v>
      </c>
      <c r="B114" t="s">
        <v>22</v>
      </c>
      <c r="C114">
        <v>95440.99</v>
      </c>
      <c r="D114">
        <v>193989.33</v>
      </c>
      <c r="E114">
        <v>104297.44</v>
      </c>
      <c r="F114">
        <v>393727.76</v>
      </c>
      <c r="G114">
        <v>2210.36423246205</v>
      </c>
      <c r="H114">
        <v>178.12799999999999</v>
      </c>
      <c r="I114">
        <v>8.74</v>
      </c>
      <c r="J114">
        <v>31.9</v>
      </c>
      <c r="K114">
        <v>68</v>
      </c>
      <c r="L114">
        <v>-17</v>
      </c>
      <c r="M114">
        <v>62</v>
      </c>
      <c r="N114">
        <v>26.623188405797102</v>
      </c>
      <c r="O114">
        <v>357</v>
      </c>
      <c r="P114">
        <v>396</v>
      </c>
      <c r="Q114">
        <v>153</v>
      </c>
    </row>
    <row r="115" spans="1:17" x14ac:dyDescent="0.35">
      <c r="A115" t="s">
        <v>101</v>
      </c>
      <c r="B115" t="s">
        <v>23</v>
      </c>
      <c r="C115">
        <v>202156.38</v>
      </c>
      <c r="D115">
        <v>404685.15</v>
      </c>
      <c r="E115">
        <v>187965.67</v>
      </c>
      <c r="F115">
        <v>794807.2</v>
      </c>
      <c r="G115">
        <v>4462.0003592921903</v>
      </c>
      <c r="H115">
        <v>178.12799999999999</v>
      </c>
      <c r="I115">
        <v>11.48</v>
      </c>
      <c r="J115">
        <v>107.3</v>
      </c>
      <c r="K115">
        <v>345</v>
      </c>
      <c r="L115">
        <v>-7</v>
      </c>
      <c r="M115">
        <v>63</v>
      </c>
      <c r="N115">
        <v>25.825242718446599</v>
      </c>
      <c r="O115">
        <v>714</v>
      </c>
      <c r="P115">
        <v>735</v>
      </c>
      <c r="Q115">
        <v>279</v>
      </c>
    </row>
    <row r="116" spans="1:17" x14ac:dyDescent="0.35">
      <c r="A116" t="s">
        <v>101</v>
      </c>
      <c r="B116" t="s">
        <v>24</v>
      </c>
      <c r="C116">
        <v>214075.86</v>
      </c>
      <c r="D116">
        <v>487068.11</v>
      </c>
      <c r="E116">
        <v>377728.89</v>
      </c>
      <c r="F116">
        <v>1078872.8600000001</v>
      </c>
      <c r="G116">
        <v>6056.72808317614</v>
      </c>
      <c r="H116">
        <v>178.12799999999999</v>
      </c>
      <c r="I116">
        <v>10.7</v>
      </c>
      <c r="J116">
        <v>73.099999999999994</v>
      </c>
      <c r="K116">
        <v>352</v>
      </c>
      <c r="L116">
        <v>-17</v>
      </c>
      <c r="M116">
        <v>55</v>
      </c>
      <c r="N116">
        <v>23.853982300884901</v>
      </c>
      <c r="O116">
        <v>886</v>
      </c>
      <c r="P116">
        <v>884</v>
      </c>
      <c r="Q116">
        <v>347</v>
      </c>
    </row>
    <row r="117" spans="1:17" x14ac:dyDescent="0.35">
      <c r="A117" t="s">
        <v>101</v>
      </c>
      <c r="B117" t="s">
        <v>25</v>
      </c>
      <c r="C117">
        <v>236525.77</v>
      </c>
      <c r="D117">
        <v>568994.43999999994</v>
      </c>
      <c r="E117">
        <v>365692.51</v>
      </c>
      <c r="F117">
        <v>1171212.72</v>
      </c>
      <c r="G117">
        <v>6575.1185664241402</v>
      </c>
      <c r="H117">
        <v>178.12799999999999</v>
      </c>
      <c r="I117">
        <v>13.04</v>
      </c>
      <c r="J117">
        <v>59</v>
      </c>
      <c r="K117">
        <v>328</v>
      </c>
      <c r="L117">
        <v>-13</v>
      </c>
      <c r="M117">
        <v>57</v>
      </c>
      <c r="N117">
        <v>24.960869565217301</v>
      </c>
      <c r="O117">
        <v>801</v>
      </c>
      <c r="P117">
        <v>992</v>
      </c>
      <c r="Q117">
        <v>287</v>
      </c>
    </row>
    <row r="118" spans="1:17" x14ac:dyDescent="0.35">
      <c r="A118" t="s">
        <v>101</v>
      </c>
      <c r="B118" t="s">
        <v>26</v>
      </c>
      <c r="C118">
        <v>184654</v>
      </c>
      <c r="D118">
        <v>482656.56</v>
      </c>
      <c r="E118">
        <v>265663.13</v>
      </c>
      <c r="F118">
        <v>932973.69</v>
      </c>
      <c r="G118">
        <v>5237.6588183777903</v>
      </c>
      <c r="H118">
        <v>178.12799999999999</v>
      </c>
      <c r="I118">
        <v>7.86</v>
      </c>
      <c r="J118">
        <v>48.6</v>
      </c>
      <c r="K118">
        <v>344</v>
      </c>
      <c r="L118">
        <v>-13</v>
      </c>
      <c r="M118">
        <v>52</v>
      </c>
      <c r="N118">
        <v>25.8965517241379</v>
      </c>
      <c r="O118">
        <v>624</v>
      </c>
      <c r="P118">
        <v>565</v>
      </c>
      <c r="Q118">
        <v>210</v>
      </c>
    </row>
    <row r="119" spans="1:17" x14ac:dyDescent="0.35">
      <c r="A119" t="s">
        <v>101</v>
      </c>
      <c r="B119" t="s">
        <v>27</v>
      </c>
      <c r="C119">
        <v>154952.38</v>
      </c>
      <c r="D119">
        <v>371070.81</v>
      </c>
      <c r="E119">
        <v>203930.75</v>
      </c>
      <c r="F119">
        <v>729953.94</v>
      </c>
      <c r="G119">
        <v>4097.9180140123899</v>
      </c>
      <c r="H119">
        <v>178.12799999999999</v>
      </c>
      <c r="I119">
        <v>6.05</v>
      </c>
      <c r="J119">
        <v>51.5</v>
      </c>
      <c r="K119">
        <v>354</v>
      </c>
      <c r="L119">
        <v>-7</v>
      </c>
      <c r="M119">
        <v>61</v>
      </c>
      <c r="N119">
        <v>24.840206185566998</v>
      </c>
      <c r="O119">
        <v>722</v>
      </c>
      <c r="P119">
        <v>518</v>
      </c>
      <c r="Q119">
        <v>150</v>
      </c>
    </row>
    <row r="120" spans="1:17" x14ac:dyDescent="0.35">
      <c r="A120" t="s">
        <v>38</v>
      </c>
      <c r="B120" t="s">
        <v>18</v>
      </c>
      <c r="C120">
        <v>150116.91</v>
      </c>
      <c r="D120">
        <v>144176.09</v>
      </c>
      <c r="E120">
        <v>107733.34</v>
      </c>
      <c r="F120">
        <v>402026.33999999898</v>
      </c>
      <c r="G120">
        <v>2832.14869919901</v>
      </c>
      <c r="H120">
        <v>141.95099999999999</v>
      </c>
      <c r="I120">
        <v>23.17</v>
      </c>
      <c r="J120">
        <v>147.30000000000001</v>
      </c>
      <c r="K120">
        <v>559</v>
      </c>
      <c r="L120">
        <v>-12</v>
      </c>
      <c r="M120">
        <v>58</v>
      </c>
      <c r="N120">
        <v>24.474489795918299</v>
      </c>
      <c r="O120">
        <v>1471</v>
      </c>
      <c r="P120">
        <v>1526</v>
      </c>
      <c r="Q120">
        <v>643</v>
      </c>
    </row>
    <row r="121" spans="1:17" x14ac:dyDescent="0.35">
      <c r="A121" t="s">
        <v>38</v>
      </c>
      <c r="B121" t="s">
        <v>19</v>
      </c>
      <c r="C121">
        <v>203822.44</v>
      </c>
      <c r="D121">
        <v>188368.45</v>
      </c>
      <c r="E121">
        <v>167725.76000000001</v>
      </c>
      <c r="F121">
        <v>559916.65</v>
      </c>
      <c r="G121">
        <v>3944.4361082345299</v>
      </c>
      <c r="H121">
        <v>141.95099999999999</v>
      </c>
      <c r="I121">
        <v>25.66</v>
      </c>
      <c r="J121">
        <v>267.7</v>
      </c>
      <c r="K121">
        <v>1470</v>
      </c>
      <c r="L121">
        <v>-17</v>
      </c>
      <c r="M121">
        <v>56</v>
      </c>
      <c r="N121">
        <v>21.518518518518501</v>
      </c>
      <c r="O121">
        <v>2509</v>
      </c>
      <c r="P121">
        <v>2682</v>
      </c>
      <c r="Q121">
        <v>1017</v>
      </c>
    </row>
    <row r="122" spans="1:17" x14ac:dyDescent="0.35">
      <c r="A122" t="s">
        <v>38</v>
      </c>
      <c r="B122" t="s">
        <v>20</v>
      </c>
      <c r="C122">
        <v>167217.15</v>
      </c>
      <c r="D122">
        <v>216539.99</v>
      </c>
      <c r="E122">
        <v>180588.94</v>
      </c>
      <c r="F122">
        <v>564346.07999999996</v>
      </c>
      <c r="G122">
        <v>3975.64004480419</v>
      </c>
      <c r="H122">
        <v>141.95099999999999</v>
      </c>
      <c r="I122">
        <v>25.11</v>
      </c>
      <c r="J122">
        <v>178.8</v>
      </c>
      <c r="K122">
        <v>1977</v>
      </c>
      <c r="L122">
        <v>-20</v>
      </c>
      <c r="M122">
        <v>76</v>
      </c>
      <c r="N122">
        <v>19.850282485875699</v>
      </c>
      <c r="O122">
        <v>2269</v>
      </c>
      <c r="P122">
        <v>2251</v>
      </c>
      <c r="Q122">
        <v>789</v>
      </c>
    </row>
    <row r="123" spans="1:17" x14ac:dyDescent="0.35">
      <c r="A123" t="s">
        <v>38</v>
      </c>
      <c r="B123" t="s">
        <v>21</v>
      </c>
      <c r="C123">
        <v>164080.18</v>
      </c>
      <c r="D123">
        <v>207620.49</v>
      </c>
      <c r="E123">
        <v>127605.24</v>
      </c>
      <c r="F123">
        <v>499305.91</v>
      </c>
      <c r="G123">
        <v>3517.4525716620501</v>
      </c>
      <c r="H123">
        <v>141.95099999999999</v>
      </c>
      <c r="I123">
        <v>18.04</v>
      </c>
      <c r="J123">
        <v>141.4</v>
      </c>
      <c r="K123">
        <v>1852</v>
      </c>
      <c r="L123">
        <v>-25</v>
      </c>
      <c r="M123">
        <v>69</v>
      </c>
      <c r="N123">
        <v>16.349710982658902</v>
      </c>
      <c r="O123">
        <v>2145</v>
      </c>
      <c r="P123">
        <v>1644</v>
      </c>
      <c r="Q123">
        <v>604</v>
      </c>
    </row>
    <row r="124" spans="1:17" x14ac:dyDescent="0.35">
      <c r="A124" t="s">
        <v>38</v>
      </c>
      <c r="B124" t="s">
        <v>22</v>
      </c>
      <c r="C124">
        <v>116055.95</v>
      </c>
      <c r="D124">
        <v>198116.31</v>
      </c>
      <c r="E124">
        <v>91667.31</v>
      </c>
      <c r="F124">
        <v>405839.57</v>
      </c>
      <c r="G124">
        <v>2859.0117012208402</v>
      </c>
      <c r="H124">
        <v>141.95099999999999</v>
      </c>
      <c r="I124">
        <v>11.33</v>
      </c>
      <c r="J124">
        <v>48.4</v>
      </c>
      <c r="K124">
        <v>180</v>
      </c>
      <c r="L124">
        <v>-21</v>
      </c>
      <c r="M124">
        <v>63</v>
      </c>
      <c r="N124">
        <v>23.376000000000001</v>
      </c>
      <c r="O124">
        <v>636</v>
      </c>
      <c r="P124">
        <v>699</v>
      </c>
      <c r="Q124">
        <v>197</v>
      </c>
    </row>
    <row r="125" spans="1:17" x14ac:dyDescent="0.35">
      <c r="A125" t="s">
        <v>38</v>
      </c>
      <c r="B125" t="s">
        <v>23</v>
      </c>
      <c r="C125">
        <v>119273.49</v>
      </c>
      <c r="D125">
        <v>218371.55</v>
      </c>
      <c r="E125">
        <v>86057.11</v>
      </c>
      <c r="F125">
        <v>423702.15</v>
      </c>
      <c r="G125">
        <v>2984.8479404865002</v>
      </c>
      <c r="H125">
        <v>141.95099999999999</v>
      </c>
      <c r="I125">
        <v>12.68</v>
      </c>
      <c r="J125">
        <v>121.8</v>
      </c>
      <c r="K125">
        <v>572</v>
      </c>
      <c r="L125">
        <v>-11</v>
      </c>
      <c r="M125">
        <v>63</v>
      </c>
      <c r="N125">
        <v>24.067307692307601</v>
      </c>
      <c r="O125">
        <v>881</v>
      </c>
      <c r="P125">
        <v>771</v>
      </c>
      <c r="Q125">
        <v>372</v>
      </c>
    </row>
    <row r="126" spans="1:17" x14ac:dyDescent="0.35">
      <c r="A126" t="s">
        <v>38</v>
      </c>
      <c r="B126" t="s">
        <v>24</v>
      </c>
      <c r="C126">
        <v>210032.25</v>
      </c>
      <c r="D126">
        <v>369831.67999999999</v>
      </c>
      <c r="E126">
        <v>207522.37</v>
      </c>
      <c r="F126">
        <v>787386.3</v>
      </c>
      <c r="G126">
        <v>5546.8880106515599</v>
      </c>
      <c r="H126">
        <v>141.95099999999999</v>
      </c>
      <c r="I126">
        <v>18.03</v>
      </c>
      <c r="J126">
        <v>169.6</v>
      </c>
      <c r="K126">
        <v>1308</v>
      </c>
      <c r="L126">
        <v>-25</v>
      </c>
      <c r="M126">
        <v>68</v>
      </c>
      <c r="N126">
        <v>20.641104294478499</v>
      </c>
      <c r="O126">
        <v>1874</v>
      </c>
      <c r="P126">
        <v>1613</v>
      </c>
      <c r="Q126">
        <v>636</v>
      </c>
    </row>
    <row r="127" spans="1:17" x14ac:dyDescent="0.35">
      <c r="A127" t="s">
        <v>38</v>
      </c>
      <c r="B127" t="s">
        <v>25</v>
      </c>
      <c r="C127">
        <v>271086.37</v>
      </c>
      <c r="D127">
        <v>573991.80000000005</v>
      </c>
      <c r="E127">
        <v>275502.59999999998</v>
      </c>
      <c r="F127">
        <v>1120580.77</v>
      </c>
      <c r="G127">
        <v>7894.1379067424596</v>
      </c>
      <c r="H127">
        <v>141.95099999999999</v>
      </c>
      <c r="I127">
        <v>27.7</v>
      </c>
      <c r="J127">
        <v>178.6</v>
      </c>
      <c r="K127">
        <v>2857</v>
      </c>
      <c r="L127">
        <v>-15</v>
      </c>
      <c r="M127">
        <v>57</v>
      </c>
      <c r="N127">
        <v>20.452631578947301</v>
      </c>
      <c r="O127">
        <v>2594</v>
      </c>
      <c r="P127">
        <v>2135</v>
      </c>
      <c r="Q127">
        <v>763</v>
      </c>
    </row>
    <row r="128" spans="1:17" x14ac:dyDescent="0.35">
      <c r="A128" t="s">
        <v>38</v>
      </c>
      <c r="B128" t="s">
        <v>26</v>
      </c>
      <c r="C128">
        <v>212982.23</v>
      </c>
      <c r="D128">
        <v>400659.47</v>
      </c>
      <c r="E128">
        <v>158067.24</v>
      </c>
      <c r="F128">
        <v>771708.94</v>
      </c>
      <c r="G128">
        <v>5436.44595670337</v>
      </c>
      <c r="H128">
        <v>141.95099999999999</v>
      </c>
      <c r="I128">
        <v>11.38</v>
      </c>
      <c r="J128">
        <v>95</v>
      </c>
      <c r="K128">
        <v>908</v>
      </c>
      <c r="L128">
        <v>-19</v>
      </c>
      <c r="M128">
        <v>60</v>
      </c>
      <c r="N128">
        <v>22.872549019607799</v>
      </c>
      <c r="O128">
        <v>1288</v>
      </c>
      <c r="P128">
        <v>968</v>
      </c>
      <c r="Q128">
        <v>410</v>
      </c>
    </row>
    <row r="129" spans="1:17" x14ac:dyDescent="0.35">
      <c r="A129" t="s">
        <v>38</v>
      </c>
      <c r="B129" t="s">
        <v>29</v>
      </c>
      <c r="C129">
        <v>187237.92</v>
      </c>
      <c r="D129">
        <v>350987.9</v>
      </c>
      <c r="E129">
        <v>121571.67</v>
      </c>
      <c r="F129">
        <v>659797.49</v>
      </c>
      <c r="G129">
        <v>4648.0651069735304</v>
      </c>
      <c r="H129">
        <v>141.95099999999999</v>
      </c>
      <c r="I129">
        <v>10.7</v>
      </c>
      <c r="J129">
        <v>84.8</v>
      </c>
      <c r="K129">
        <v>962</v>
      </c>
      <c r="L129">
        <v>-17</v>
      </c>
      <c r="M129">
        <v>64</v>
      </c>
      <c r="N129">
        <v>21.868852459016299</v>
      </c>
      <c r="O129">
        <v>1266</v>
      </c>
      <c r="P129">
        <v>1131</v>
      </c>
      <c r="Q129">
        <v>406</v>
      </c>
    </row>
    <row r="130" spans="1:17" x14ac:dyDescent="0.35">
      <c r="A130" t="s">
        <v>38</v>
      </c>
      <c r="B130" t="s">
        <v>27</v>
      </c>
      <c r="C130">
        <v>228397.8</v>
      </c>
      <c r="D130">
        <v>371571.27</v>
      </c>
      <c r="E130">
        <v>138855.26</v>
      </c>
      <c r="F130">
        <v>738824.33</v>
      </c>
      <c r="G130">
        <v>5204.7842565392202</v>
      </c>
      <c r="H130">
        <v>141.95099999999999</v>
      </c>
      <c r="I130">
        <v>17.920000000000002</v>
      </c>
      <c r="J130">
        <v>117.2</v>
      </c>
      <c r="K130">
        <v>886</v>
      </c>
      <c r="L130">
        <v>-24</v>
      </c>
      <c r="M130">
        <v>60</v>
      </c>
      <c r="N130">
        <v>20.191616766467</v>
      </c>
      <c r="O130">
        <v>1707</v>
      </c>
      <c r="P130">
        <v>1437</v>
      </c>
      <c r="Q130">
        <v>536</v>
      </c>
    </row>
    <row r="131" spans="1:17" x14ac:dyDescent="0.35">
      <c r="A131" t="s">
        <v>39</v>
      </c>
      <c r="B131" t="s">
        <v>18</v>
      </c>
      <c r="C131">
        <v>89444.86</v>
      </c>
      <c r="D131">
        <v>118270.5</v>
      </c>
      <c r="E131">
        <v>79880.570000000007</v>
      </c>
      <c r="F131">
        <v>287595.93</v>
      </c>
      <c r="G131">
        <v>1790.8261205275401</v>
      </c>
      <c r="H131">
        <v>160.59399999999999</v>
      </c>
      <c r="I131">
        <v>19.96</v>
      </c>
      <c r="J131">
        <v>78.5</v>
      </c>
      <c r="K131">
        <v>367</v>
      </c>
      <c r="L131">
        <v>-2</v>
      </c>
      <c r="M131">
        <v>76</v>
      </c>
      <c r="N131">
        <v>27.581081081080999</v>
      </c>
      <c r="O131">
        <v>315</v>
      </c>
      <c r="P131">
        <v>507</v>
      </c>
      <c r="Q131">
        <v>207</v>
      </c>
    </row>
    <row r="132" spans="1:17" x14ac:dyDescent="0.35">
      <c r="A132" t="s">
        <v>39</v>
      </c>
      <c r="B132" t="s">
        <v>19</v>
      </c>
      <c r="C132">
        <v>103830.81</v>
      </c>
      <c r="D132">
        <v>149839.72</v>
      </c>
      <c r="E132">
        <v>100785.79</v>
      </c>
      <c r="F132">
        <v>354456.32000000001</v>
      </c>
      <c r="G132">
        <v>2207.15792619898</v>
      </c>
      <c r="H132">
        <v>160.59399999999999</v>
      </c>
      <c r="I132">
        <v>20.669999999999899</v>
      </c>
      <c r="J132">
        <v>116.4</v>
      </c>
      <c r="K132">
        <v>629</v>
      </c>
      <c r="L132">
        <v>-9</v>
      </c>
      <c r="M132">
        <v>59</v>
      </c>
      <c r="N132">
        <v>27.3125</v>
      </c>
      <c r="O132">
        <v>385</v>
      </c>
      <c r="P132">
        <v>426</v>
      </c>
      <c r="Q132">
        <v>222</v>
      </c>
    </row>
    <row r="133" spans="1:17" x14ac:dyDescent="0.35">
      <c r="A133" t="s">
        <v>39</v>
      </c>
      <c r="B133" t="s">
        <v>20</v>
      </c>
      <c r="C133">
        <v>139417.10999999999</v>
      </c>
      <c r="D133">
        <v>221338.83</v>
      </c>
      <c r="E133">
        <v>155994.15</v>
      </c>
      <c r="F133">
        <v>516750.09</v>
      </c>
      <c r="G133">
        <v>3217.7421946025302</v>
      </c>
      <c r="H133">
        <v>160.59399999999999</v>
      </c>
      <c r="I133">
        <v>28.21</v>
      </c>
      <c r="J133">
        <v>172.9</v>
      </c>
      <c r="K133">
        <v>1539</v>
      </c>
      <c r="L133">
        <v>-13</v>
      </c>
      <c r="M133">
        <v>71</v>
      </c>
      <c r="N133">
        <v>20.280487804878</v>
      </c>
      <c r="O133">
        <v>1283</v>
      </c>
      <c r="P133">
        <v>1562</v>
      </c>
      <c r="Q133">
        <v>590</v>
      </c>
    </row>
    <row r="134" spans="1:17" x14ac:dyDescent="0.35">
      <c r="A134" t="s">
        <v>39</v>
      </c>
      <c r="B134" t="s">
        <v>21</v>
      </c>
      <c r="C134">
        <v>155348.62</v>
      </c>
      <c r="D134">
        <v>268031.53000000003</v>
      </c>
      <c r="E134">
        <v>208255.27</v>
      </c>
      <c r="F134">
        <v>631635.42000000004</v>
      </c>
      <c r="G134">
        <v>3933.11966823169</v>
      </c>
      <c r="H134">
        <v>160.59399999999999</v>
      </c>
      <c r="I134">
        <v>32.869999999999997</v>
      </c>
      <c r="J134">
        <v>179.1</v>
      </c>
      <c r="K134">
        <v>2362</v>
      </c>
      <c r="L134">
        <v>-17</v>
      </c>
      <c r="M134">
        <v>51</v>
      </c>
      <c r="N134">
        <v>20.5275590551181</v>
      </c>
      <c r="O134">
        <v>1723</v>
      </c>
      <c r="P134">
        <v>1486</v>
      </c>
      <c r="Q134">
        <v>558</v>
      </c>
    </row>
    <row r="135" spans="1:17" x14ac:dyDescent="0.35">
      <c r="A135" t="s">
        <v>39</v>
      </c>
      <c r="B135" t="s">
        <v>22</v>
      </c>
      <c r="C135">
        <v>87600.98</v>
      </c>
      <c r="D135">
        <v>175957.32</v>
      </c>
      <c r="E135">
        <v>89646.7</v>
      </c>
      <c r="F135">
        <v>353205</v>
      </c>
      <c r="G135">
        <v>2199.36610334134</v>
      </c>
      <c r="H135">
        <v>160.59399999999999</v>
      </c>
      <c r="I135">
        <v>18.18</v>
      </c>
      <c r="J135">
        <v>47.7</v>
      </c>
      <c r="K135">
        <v>300</v>
      </c>
      <c r="L135">
        <v>-22</v>
      </c>
      <c r="M135">
        <v>65</v>
      </c>
      <c r="N135">
        <v>27.477941176470502</v>
      </c>
      <c r="O135">
        <v>503</v>
      </c>
      <c r="P135">
        <v>556</v>
      </c>
      <c r="Q135">
        <v>164</v>
      </c>
    </row>
    <row r="136" spans="1:17" x14ac:dyDescent="0.35">
      <c r="A136" t="s">
        <v>39</v>
      </c>
      <c r="B136" t="s">
        <v>23</v>
      </c>
      <c r="C136">
        <v>160221.24</v>
      </c>
      <c r="D136">
        <v>363944.9</v>
      </c>
      <c r="E136">
        <v>230985.76</v>
      </c>
      <c r="F136">
        <v>755151.9</v>
      </c>
      <c r="G136">
        <v>4702.2423004595403</v>
      </c>
      <c r="H136">
        <v>160.59399999999999</v>
      </c>
      <c r="I136">
        <v>27.49</v>
      </c>
      <c r="J136">
        <v>171.2</v>
      </c>
      <c r="K136">
        <v>1416</v>
      </c>
      <c r="L136">
        <v>-9</v>
      </c>
      <c r="M136">
        <v>73</v>
      </c>
      <c r="N136">
        <v>23.050925925925899</v>
      </c>
      <c r="O136">
        <v>1325</v>
      </c>
      <c r="P136">
        <v>1220</v>
      </c>
      <c r="Q136">
        <v>474</v>
      </c>
    </row>
    <row r="137" spans="1:17" x14ac:dyDescent="0.35">
      <c r="A137" t="s">
        <v>39</v>
      </c>
      <c r="B137" t="s">
        <v>24</v>
      </c>
      <c r="C137">
        <v>184003.48</v>
      </c>
      <c r="D137">
        <v>424861.51</v>
      </c>
      <c r="E137">
        <v>389928.96000000002</v>
      </c>
      <c r="F137">
        <v>998793.95</v>
      </c>
      <c r="G137">
        <v>6219.3727661058301</v>
      </c>
      <c r="H137">
        <v>160.59399999999999</v>
      </c>
      <c r="I137">
        <v>27.8</v>
      </c>
      <c r="J137">
        <v>210.3</v>
      </c>
      <c r="K137">
        <v>1607</v>
      </c>
      <c r="L137">
        <v>-18</v>
      </c>
      <c r="M137">
        <v>65</v>
      </c>
      <c r="N137">
        <v>23.207627118644002</v>
      </c>
      <c r="O137">
        <v>1544</v>
      </c>
      <c r="P137">
        <v>1361</v>
      </c>
      <c r="Q137">
        <v>512</v>
      </c>
    </row>
    <row r="138" spans="1:17" x14ac:dyDescent="0.35">
      <c r="A138" t="s">
        <v>39</v>
      </c>
      <c r="B138" t="s">
        <v>25</v>
      </c>
      <c r="C138">
        <v>178311.42</v>
      </c>
      <c r="D138">
        <v>398063.12</v>
      </c>
      <c r="E138">
        <v>407150.99</v>
      </c>
      <c r="F138">
        <v>983525.53</v>
      </c>
      <c r="G138">
        <v>6124.2981057822799</v>
      </c>
      <c r="H138">
        <v>160.59399999999999</v>
      </c>
      <c r="I138">
        <v>34.89</v>
      </c>
      <c r="J138">
        <v>165.4</v>
      </c>
      <c r="K138">
        <v>2515</v>
      </c>
      <c r="L138">
        <v>-12</v>
      </c>
      <c r="M138">
        <v>48</v>
      </c>
      <c r="N138">
        <v>23.146153846153801</v>
      </c>
      <c r="O138">
        <v>829</v>
      </c>
      <c r="P138">
        <v>716</v>
      </c>
      <c r="Q138">
        <v>260</v>
      </c>
    </row>
    <row r="139" spans="1:17" x14ac:dyDescent="0.35">
      <c r="A139" t="s">
        <v>39</v>
      </c>
      <c r="B139" t="s">
        <v>26</v>
      </c>
      <c r="C139">
        <v>145426.28</v>
      </c>
      <c r="D139">
        <v>335143.84000000003</v>
      </c>
      <c r="E139">
        <v>277032.71000000002</v>
      </c>
      <c r="F139">
        <v>757602.83</v>
      </c>
      <c r="G139">
        <v>4717.5039540705102</v>
      </c>
      <c r="H139">
        <v>160.59399999999999</v>
      </c>
      <c r="I139">
        <v>23.15</v>
      </c>
      <c r="J139">
        <v>102.6</v>
      </c>
      <c r="K139">
        <v>536</v>
      </c>
      <c r="L139">
        <v>-8</v>
      </c>
      <c r="M139">
        <v>57</v>
      </c>
      <c r="N139">
        <v>27.161538461538399</v>
      </c>
      <c r="O139">
        <v>600</v>
      </c>
      <c r="P139">
        <v>445</v>
      </c>
      <c r="Q139">
        <v>236</v>
      </c>
    </row>
    <row r="140" spans="1:17" x14ac:dyDescent="0.35">
      <c r="A140" t="s">
        <v>39</v>
      </c>
      <c r="B140" t="s">
        <v>29</v>
      </c>
      <c r="C140">
        <v>145362.67000000001</v>
      </c>
      <c r="D140">
        <v>330896.21000000002</v>
      </c>
      <c r="E140">
        <v>255058.32</v>
      </c>
      <c r="F140">
        <v>731317.2</v>
      </c>
      <c r="G140">
        <v>4553.8264194179101</v>
      </c>
      <c r="H140">
        <v>160.59399999999999</v>
      </c>
      <c r="I140">
        <v>20.36</v>
      </c>
      <c r="J140">
        <v>174.4</v>
      </c>
      <c r="K140">
        <v>1969</v>
      </c>
      <c r="L140">
        <v>-7</v>
      </c>
      <c r="M140">
        <v>64</v>
      </c>
      <c r="N140">
        <v>24.452830188679201</v>
      </c>
      <c r="O140">
        <v>1416</v>
      </c>
      <c r="P140">
        <v>1293</v>
      </c>
      <c r="Q140">
        <v>497</v>
      </c>
    </row>
    <row r="141" spans="1:17" x14ac:dyDescent="0.35">
      <c r="A141" t="s">
        <v>39</v>
      </c>
      <c r="B141" t="s">
        <v>27</v>
      </c>
      <c r="C141">
        <v>172407.7</v>
      </c>
      <c r="D141">
        <v>381311.33999999898</v>
      </c>
      <c r="E141">
        <v>296820.96000000002</v>
      </c>
      <c r="F141">
        <v>850540</v>
      </c>
      <c r="G141">
        <v>5296.2128099430802</v>
      </c>
      <c r="H141">
        <v>160.59399999999999</v>
      </c>
      <c r="I141">
        <v>24.25</v>
      </c>
      <c r="J141">
        <v>116.7</v>
      </c>
      <c r="K141">
        <v>885</v>
      </c>
      <c r="L141">
        <v>-13</v>
      </c>
      <c r="M141">
        <v>62</v>
      </c>
      <c r="N141">
        <v>24.234375</v>
      </c>
      <c r="O141">
        <v>1287</v>
      </c>
      <c r="P141">
        <v>1242</v>
      </c>
      <c r="Q141">
        <v>406</v>
      </c>
    </row>
    <row r="142" spans="1:17" x14ac:dyDescent="0.35">
      <c r="A142" t="s">
        <v>40</v>
      </c>
      <c r="B142" t="s">
        <v>18</v>
      </c>
      <c r="C142">
        <v>95478.44</v>
      </c>
      <c r="D142">
        <v>99878.36</v>
      </c>
      <c r="E142">
        <v>88842.11</v>
      </c>
      <c r="F142">
        <v>284198.90999999997</v>
      </c>
      <c r="G142">
        <v>1408.7105936236001</v>
      </c>
      <c r="H142">
        <v>201.744</v>
      </c>
      <c r="I142">
        <v>12.9</v>
      </c>
      <c r="J142">
        <v>36.299999999999997</v>
      </c>
      <c r="K142">
        <v>96</v>
      </c>
      <c r="L142">
        <v>-5</v>
      </c>
      <c r="M142">
        <v>84</v>
      </c>
      <c r="N142">
        <v>30.355263157894701</v>
      </c>
      <c r="O142">
        <v>260</v>
      </c>
      <c r="P142">
        <v>371</v>
      </c>
      <c r="Q142">
        <v>125</v>
      </c>
    </row>
    <row r="143" spans="1:17" x14ac:dyDescent="0.35">
      <c r="A143" t="s">
        <v>40</v>
      </c>
      <c r="B143" t="s">
        <v>19</v>
      </c>
      <c r="C143">
        <v>160116.91</v>
      </c>
      <c r="D143">
        <v>179943.93</v>
      </c>
      <c r="E143">
        <v>177284.2</v>
      </c>
      <c r="F143">
        <v>517345.04</v>
      </c>
      <c r="G143">
        <v>2564.3639463875002</v>
      </c>
      <c r="H143">
        <v>201.744</v>
      </c>
      <c r="I143">
        <v>14</v>
      </c>
      <c r="J143">
        <v>99.2</v>
      </c>
      <c r="K143">
        <v>516</v>
      </c>
      <c r="L143">
        <v>-10</v>
      </c>
      <c r="M143">
        <v>56</v>
      </c>
      <c r="N143">
        <v>26.122137404580101</v>
      </c>
      <c r="O143">
        <v>1008</v>
      </c>
      <c r="P143">
        <v>891</v>
      </c>
      <c r="Q143">
        <v>321</v>
      </c>
    </row>
    <row r="144" spans="1:17" x14ac:dyDescent="0.35">
      <c r="A144" t="s">
        <v>40</v>
      </c>
      <c r="B144" t="s">
        <v>20</v>
      </c>
      <c r="C144">
        <v>180641.96</v>
      </c>
      <c r="D144">
        <v>233831.99</v>
      </c>
      <c r="E144">
        <v>203974.53</v>
      </c>
      <c r="F144">
        <v>618448.48</v>
      </c>
      <c r="G144">
        <v>3065.5111428344799</v>
      </c>
      <c r="H144">
        <v>201.744</v>
      </c>
      <c r="I144">
        <v>35.46</v>
      </c>
      <c r="J144">
        <v>184.6</v>
      </c>
      <c r="K144">
        <v>1193</v>
      </c>
      <c r="L144">
        <v>-16</v>
      </c>
      <c r="M144">
        <v>63</v>
      </c>
      <c r="N144">
        <v>23.233727810650802</v>
      </c>
      <c r="O144">
        <v>1794</v>
      </c>
      <c r="P144">
        <v>1663</v>
      </c>
      <c r="Q144">
        <v>600</v>
      </c>
    </row>
    <row r="145" spans="1:17" x14ac:dyDescent="0.35">
      <c r="A145" t="s">
        <v>40</v>
      </c>
      <c r="B145" t="s">
        <v>21</v>
      </c>
      <c r="C145">
        <v>217717.72</v>
      </c>
      <c r="D145">
        <v>269033.83</v>
      </c>
      <c r="E145">
        <v>249024.86</v>
      </c>
      <c r="F145">
        <v>735776.41</v>
      </c>
      <c r="G145">
        <v>3647.0795166151102</v>
      </c>
      <c r="H145">
        <v>201.744</v>
      </c>
      <c r="I145">
        <v>20.65</v>
      </c>
      <c r="J145">
        <v>153.80000000000001</v>
      </c>
      <c r="K145">
        <v>1412</v>
      </c>
      <c r="L145">
        <v>-18</v>
      </c>
      <c r="M145">
        <v>65</v>
      </c>
      <c r="N145">
        <v>21.165584415584402</v>
      </c>
      <c r="O145">
        <v>1741</v>
      </c>
      <c r="P145">
        <v>1912</v>
      </c>
      <c r="Q145">
        <v>674</v>
      </c>
    </row>
    <row r="146" spans="1:17" x14ac:dyDescent="0.35">
      <c r="A146" t="s">
        <v>40</v>
      </c>
      <c r="B146" t="s">
        <v>22</v>
      </c>
      <c r="C146">
        <v>132950.57</v>
      </c>
      <c r="D146">
        <v>172685.41</v>
      </c>
      <c r="E146">
        <v>126113.53</v>
      </c>
      <c r="F146">
        <v>431749.51</v>
      </c>
      <c r="G146">
        <v>2140.0860000793</v>
      </c>
      <c r="H146">
        <v>201.744</v>
      </c>
      <c r="I146">
        <v>11.93</v>
      </c>
      <c r="J146">
        <v>40.4</v>
      </c>
      <c r="K146">
        <v>122</v>
      </c>
      <c r="L146">
        <v>-14</v>
      </c>
      <c r="M146">
        <v>78</v>
      </c>
      <c r="N146">
        <v>29.525773195876202</v>
      </c>
      <c r="O146">
        <v>452</v>
      </c>
      <c r="P146">
        <v>443</v>
      </c>
      <c r="Q146">
        <v>184</v>
      </c>
    </row>
    <row r="147" spans="1:17" x14ac:dyDescent="0.35">
      <c r="A147" t="s">
        <v>40</v>
      </c>
      <c r="B147" t="s">
        <v>23</v>
      </c>
      <c r="C147">
        <v>214537.12</v>
      </c>
      <c r="D147">
        <v>337341.92</v>
      </c>
      <c r="E147">
        <v>246029.9</v>
      </c>
      <c r="F147">
        <v>797908.94</v>
      </c>
      <c r="G147">
        <v>3955.0566063922502</v>
      </c>
      <c r="H147">
        <v>201.744</v>
      </c>
      <c r="I147">
        <v>26.67</v>
      </c>
      <c r="J147">
        <v>164.5</v>
      </c>
      <c r="K147">
        <v>969</v>
      </c>
      <c r="L147">
        <v>-13</v>
      </c>
      <c r="M147">
        <v>65</v>
      </c>
      <c r="N147">
        <v>26.0612903225806</v>
      </c>
      <c r="O147">
        <v>1417</v>
      </c>
      <c r="P147">
        <v>1077</v>
      </c>
      <c r="Q147">
        <v>509</v>
      </c>
    </row>
    <row r="148" spans="1:17" x14ac:dyDescent="0.35">
      <c r="A148" t="s">
        <v>40</v>
      </c>
      <c r="B148" t="s">
        <v>24</v>
      </c>
      <c r="C148">
        <v>195947.74</v>
      </c>
      <c r="D148">
        <v>345712.33</v>
      </c>
      <c r="E148">
        <v>375452.38</v>
      </c>
      <c r="F148">
        <v>917112.45</v>
      </c>
      <c r="G148">
        <v>4545.9218118010904</v>
      </c>
      <c r="H148">
        <v>201.744</v>
      </c>
      <c r="I148">
        <v>22.57</v>
      </c>
      <c r="J148">
        <v>154.9</v>
      </c>
      <c r="K148">
        <v>880</v>
      </c>
      <c r="L148">
        <v>-21</v>
      </c>
      <c r="M148">
        <v>71</v>
      </c>
      <c r="N148">
        <v>25.2573529411764</v>
      </c>
      <c r="O148">
        <v>1349</v>
      </c>
      <c r="P148">
        <v>1081</v>
      </c>
      <c r="Q148">
        <v>432</v>
      </c>
    </row>
    <row r="149" spans="1:17" x14ac:dyDescent="0.35">
      <c r="A149" t="s">
        <v>40</v>
      </c>
      <c r="B149" t="s">
        <v>25</v>
      </c>
      <c r="C149">
        <v>177377.14</v>
      </c>
      <c r="D149">
        <v>348106.16</v>
      </c>
      <c r="E149">
        <v>367874.08</v>
      </c>
      <c r="F149">
        <v>893357.38</v>
      </c>
      <c r="G149">
        <v>4428.1732294392896</v>
      </c>
      <c r="H149">
        <v>201.744</v>
      </c>
      <c r="I149">
        <v>22.18</v>
      </c>
      <c r="J149">
        <v>86</v>
      </c>
      <c r="K149">
        <v>322</v>
      </c>
      <c r="L149">
        <v>-9</v>
      </c>
      <c r="M149">
        <v>65</v>
      </c>
      <c r="N149">
        <v>25.900709219858101</v>
      </c>
      <c r="O149">
        <v>916</v>
      </c>
      <c r="P149">
        <v>1097</v>
      </c>
      <c r="Q149">
        <v>272</v>
      </c>
    </row>
    <row r="150" spans="1:17" x14ac:dyDescent="0.35">
      <c r="A150" t="s">
        <v>40</v>
      </c>
      <c r="B150" t="s">
        <v>26</v>
      </c>
      <c r="C150">
        <v>155352.21</v>
      </c>
      <c r="D150">
        <v>283308.59000000003</v>
      </c>
      <c r="E150">
        <v>308987.43</v>
      </c>
      <c r="F150">
        <v>747648.23</v>
      </c>
      <c r="G150">
        <v>3705.925479816</v>
      </c>
      <c r="H150">
        <v>201.744</v>
      </c>
      <c r="I150">
        <v>19.47</v>
      </c>
      <c r="J150">
        <v>94.5</v>
      </c>
      <c r="K150">
        <v>320</v>
      </c>
      <c r="L150">
        <v>-8</v>
      </c>
      <c r="M150">
        <v>63</v>
      </c>
      <c r="N150">
        <v>27.690476190476101</v>
      </c>
      <c r="O150">
        <v>719</v>
      </c>
      <c r="P150">
        <v>675</v>
      </c>
      <c r="Q150">
        <v>249</v>
      </c>
    </row>
    <row r="151" spans="1:17" x14ac:dyDescent="0.35">
      <c r="A151" t="s">
        <v>40</v>
      </c>
      <c r="B151" t="s">
        <v>29</v>
      </c>
      <c r="C151">
        <v>131427.60999999999</v>
      </c>
      <c r="D151">
        <v>225094.09</v>
      </c>
      <c r="E151">
        <v>235861.43</v>
      </c>
      <c r="F151">
        <v>592383.13</v>
      </c>
      <c r="G151">
        <v>2936.3110179237001</v>
      </c>
      <c r="H151">
        <v>201.744</v>
      </c>
      <c r="I151">
        <v>13.2</v>
      </c>
      <c r="J151">
        <v>90.6</v>
      </c>
      <c r="K151">
        <v>426</v>
      </c>
      <c r="L151">
        <v>-10</v>
      </c>
      <c r="M151">
        <v>65</v>
      </c>
      <c r="N151">
        <v>25.4780219780219</v>
      </c>
      <c r="O151">
        <v>758</v>
      </c>
      <c r="P151">
        <v>711</v>
      </c>
      <c r="Q151">
        <v>284</v>
      </c>
    </row>
    <row r="152" spans="1:17" x14ac:dyDescent="0.35">
      <c r="A152" t="s">
        <v>40</v>
      </c>
      <c r="B152" t="s">
        <v>27</v>
      </c>
      <c r="C152">
        <v>162496.89000000001</v>
      </c>
      <c r="D152">
        <v>294211.37</v>
      </c>
      <c r="E152">
        <v>224629.16</v>
      </c>
      <c r="F152">
        <v>681337.42</v>
      </c>
      <c r="G152">
        <v>3377.2375882306201</v>
      </c>
      <c r="H152">
        <v>201.744</v>
      </c>
      <c r="I152">
        <v>12.65</v>
      </c>
      <c r="J152">
        <v>60.3</v>
      </c>
      <c r="K152">
        <v>269</v>
      </c>
      <c r="L152">
        <v>-12</v>
      </c>
      <c r="M152">
        <v>60</v>
      </c>
      <c r="N152">
        <v>24.25</v>
      </c>
      <c r="O152">
        <v>805</v>
      </c>
      <c r="P152">
        <v>811</v>
      </c>
      <c r="Q152">
        <v>236</v>
      </c>
    </row>
    <row r="153" spans="1:17" x14ac:dyDescent="0.35">
      <c r="A153" t="s">
        <v>41</v>
      </c>
      <c r="B153" t="s">
        <v>19</v>
      </c>
      <c r="C153">
        <v>224674.97</v>
      </c>
      <c r="D153">
        <v>261624.58</v>
      </c>
      <c r="E153">
        <v>205413.68</v>
      </c>
      <c r="F153">
        <v>691713.23</v>
      </c>
      <c r="G153">
        <v>4482.7661449726102</v>
      </c>
      <c r="H153">
        <v>154.30500000000001</v>
      </c>
      <c r="I153">
        <v>15.24</v>
      </c>
      <c r="J153">
        <v>123.2</v>
      </c>
      <c r="K153">
        <v>699</v>
      </c>
      <c r="L153">
        <v>-15</v>
      </c>
      <c r="M153">
        <v>71</v>
      </c>
      <c r="N153">
        <v>24.055944055944</v>
      </c>
      <c r="O153">
        <v>1238</v>
      </c>
      <c r="P153">
        <v>1279</v>
      </c>
      <c r="Q153">
        <v>400</v>
      </c>
    </row>
    <row r="154" spans="1:17" x14ac:dyDescent="0.35">
      <c r="A154" t="s">
        <v>41</v>
      </c>
      <c r="B154" t="s">
        <v>20</v>
      </c>
      <c r="C154">
        <v>222954.25</v>
      </c>
      <c r="D154">
        <v>322544.74</v>
      </c>
      <c r="E154">
        <v>226965.09</v>
      </c>
      <c r="F154">
        <v>772464.08</v>
      </c>
      <c r="G154">
        <v>5006.0858688960097</v>
      </c>
      <c r="H154">
        <v>154.30500000000001</v>
      </c>
      <c r="I154">
        <v>19.29</v>
      </c>
      <c r="J154">
        <v>133.9</v>
      </c>
      <c r="K154">
        <v>1520</v>
      </c>
      <c r="L154">
        <v>-21</v>
      </c>
      <c r="M154">
        <v>66</v>
      </c>
      <c r="N154">
        <v>19.145161290322498</v>
      </c>
      <c r="O154">
        <v>1944</v>
      </c>
      <c r="P154">
        <v>1869</v>
      </c>
      <c r="Q154">
        <v>576</v>
      </c>
    </row>
    <row r="155" spans="1:17" x14ac:dyDescent="0.35">
      <c r="A155" t="s">
        <v>41</v>
      </c>
      <c r="B155" t="s">
        <v>21</v>
      </c>
      <c r="C155">
        <v>243998.57</v>
      </c>
      <c r="D155">
        <v>315945.39</v>
      </c>
      <c r="E155">
        <v>227325.889999999</v>
      </c>
      <c r="F155">
        <v>787269.85</v>
      </c>
      <c r="G155">
        <v>5102.0371990538197</v>
      </c>
      <c r="H155">
        <v>154.30500000000001</v>
      </c>
      <c r="I155">
        <v>11.29</v>
      </c>
      <c r="J155">
        <v>109.8</v>
      </c>
      <c r="K155">
        <v>1575</v>
      </c>
      <c r="L155">
        <v>-21</v>
      </c>
      <c r="M155">
        <v>61</v>
      </c>
      <c r="N155">
        <v>18.320945945945901</v>
      </c>
      <c r="O155">
        <v>1925</v>
      </c>
      <c r="P155">
        <v>1759</v>
      </c>
      <c r="Q155">
        <v>583</v>
      </c>
    </row>
    <row r="156" spans="1:17" x14ac:dyDescent="0.35">
      <c r="A156" t="s">
        <v>41</v>
      </c>
      <c r="B156" t="s">
        <v>22</v>
      </c>
      <c r="C156">
        <v>177658.76</v>
      </c>
      <c r="D156">
        <v>245528.41</v>
      </c>
      <c r="E156">
        <v>168475.96</v>
      </c>
      <c r="F156">
        <v>591663.13</v>
      </c>
      <c r="G156">
        <v>3834.3743235799202</v>
      </c>
      <c r="H156">
        <v>154.30500000000001</v>
      </c>
      <c r="I156">
        <v>19.88</v>
      </c>
      <c r="J156">
        <v>62.6</v>
      </c>
      <c r="K156">
        <v>318</v>
      </c>
      <c r="L156">
        <v>-22</v>
      </c>
      <c r="M156">
        <v>65</v>
      </c>
      <c r="N156">
        <v>25.470588235294102</v>
      </c>
      <c r="O156">
        <v>763</v>
      </c>
      <c r="P156">
        <v>935</v>
      </c>
      <c r="Q156">
        <v>267</v>
      </c>
    </row>
    <row r="157" spans="1:17" x14ac:dyDescent="0.35">
      <c r="A157" t="s">
        <v>41</v>
      </c>
      <c r="B157" t="s">
        <v>23</v>
      </c>
      <c r="C157">
        <v>260325.79</v>
      </c>
      <c r="D157">
        <v>406622.17</v>
      </c>
      <c r="E157">
        <v>300684.64</v>
      </c>
      <c r="F157">
        <v>967632.6</v>
      </c>
      <c r="G157">
        <v>6270.9089141635004</v>
      </c>
      <c r="H157">
        <v>154.30500000000001</v>
      </c>
      <c r="I157">
        <v>21.14</v>
      </c>
      <c r="J157">
        <v>174.9</v>
      </c>
      <c r="K157">
        <v>1315</v>
      </c>
      <c r="L157">
        <v>-13</v>
      </c>
      <c r="M157">
        <v>63</v>
      </c>
      <c r="N157">
        <v>24.875739644970398</v>
      </c>
      <c r="O157">
        <v>1679</v>
      </c>
      <c r="P157">
        <v>1389</v>
      </c>
      <c r="Q157">
        <v>573</v>
      </c>
    </row>
    <row r="158" spans="1:17" x14ac:dyDescent="0.35">
      <c r="A158" t="s">
        <v>41</v>
      </c>
      <c r="B158" t="s">
        <v>24</v>
      </c>
      <c r="C158">
        <v>277171.09999999998</v>
      </c>
      <c r="D158">
        <v>410663.74</v>
      </c>
      <c r="E158">
        <v>340017.62</v>
      </c>
      <c r="F158">
        <v>1027852.46</v>
      </c>
      <c r="G158">
        <v>6661.1740384303803</v>
      </c>
      <c r="H158">
        <v>154.30500000000001</v>
      </c>
      <c r="I158">
        <v>20.149999999999999</v>
      </c>
      <c r="J158">
        <v>152.9</v>
      </c>
      <c r="K158">
        <v>1656</v>
      </c>
      <c r="L158">
        <v>-19</v>
      </c>
      <c r="M158">
        <v>70</v>
      </c>
      <c r="N158">
        <v>22.297142857142799</v>
      </c>
      <c r="O158">
        <v>1935</v>
      </c>
      <c r="P158">
        <v>1922</v>
      </c>
      <c r="Q158">
        <v>581</v>
      </c>
    </row>
    <row r="159" spans="1:17" x14ac:dyDescent="0.35">
      <c r="A159" t="s">
        <v>41</v>
      </c>
      <c r="B159" t="s">
        <v>25</v>
      </c>
      <c r="C159">
        <v>306991.75</v>
      </c>
      <c r="D159">
        <v>515904.45</v>
      </c>
      <c r="E159">
        <v>434210.72</v>
      </c>
      <c r="F159">
        <v>1257106.92</v>
      </c>
      <c r="G159">
        <v>8146.8968601146998</v>
      </c>
      <c r="H159">
        <v>154.30500000000001</v>
      </c>
      <c r="I159">
        <v>26.79</v>
      </c>
      <c r="J159">
        <v>170.3</v>
      </c>
      <c r="K159">
        <v>2138</v>
      </c>
      <c r="L159">
        <v>-13</v>
      </c>
      <c r="M159">
        <v>56</v>
      </c>
      <c r="N159">
        <v>21.438953488372</v>
      </c>
      <c r="O159">
        <v>2224</v>
      </c>
      <c r="P159">
        <v>2349</v>
      </c>
      <c r="Q159">
        <v>681</v>
      </c>
    </row>
    <row r="160" spans="1:17" x14ac:dyDescent="0.35">
      <c r="A160" t="s">
        <v>41</v>
      </c>
      <c r="B160" t="s">
        <v>26</v>
      </c>
      <c r="C160">
        <v>216654.29</v>
      </c>
      <c r="D160">
        <v>424491.63</v>
      </c>
      <c r="E160">
        <v>275068.81</v>
      </c>
      <c r="F160">
        <v>916214.73</v>
      </c>
      <c r="G160">
        <v>5937.6865947312099</v>
      </c>
      <c r="H160">
        <v>154.30500000000001</v>
      </c>
      <c r="I160">
        <v>17.059999999999999</v>
      </c>
      <c r="J160">
        <v>156.80000000000001</v>
      </c>
      <c r="K160">
        <v>949</v>
      </c>
      <c r="L160">
        <v>-19</v>
      </c>
      <c r="M160">
        <v>65</v>
      </c>
      <c r="N160">
        <v>23.8125</v>
      </c>
      <c r="O160">
        <v>1424</v>
      </c>
      <c r="P160">
        <v>1290</v>
      </c>
      <c r="Q160">
        <v>562</v>
      </c>
    </row>
    <row r="161" spans="1:17" x14ac:dyDescent="0.35">
      <c r="A161" t="s">
        <v>41</v>
      </c>
      <c r="B161" t="s">
        <v>29</v>
      </c>
      <c r="C161">
        <v>212460.61</v>
      </c>
      <c r="D161">
        <v>368612.61</v>
      </c>
      <c r="E161">
        <v>181207.04000000001</v>
      </c>
      <c r="F161">
        <v>762280.26</v>
      </c>
      <c r="G161">
        <v>4940.0878779041504</v>
      </c>
      <c r="H161">
        <v>154.30500000000001</v>
      </c>
      <c r="I161">
        <v>16.260000000000002</v>
      </c>
      <c r="J161">
        <v>159.19999999999999</v>
      </c>
      <c r="K161">
        <v>1406</v>
      </c>
      <c r="L161">
        <v>-13</v>
      </c>
      <c r="M161">
        <v>71</v>
      </c>
      <c r="N161">
        <v>22.496688741721801</v>
      </c>
      <c r="O161">
        <v>1714</v>
      </c>
      <c r="P161">
        <v>1619</v>
      </c>
      <c r="Q161">
        <v>607</v>
      </c>
    </row>
    <row r="162" spans="1:17" x14ac:dyDescent="0.35">
      <c r="A162" t="s">
        <v>41</v>
      </c>
      <c r="B162" t="s">
        <v>27</v>
      </c>
      <c r="C162">
        <v>267798.42</v>
      </c>
      <c r="D162">
        <v>409117.89</v>
      </c>
      <c r="E162">
        <v>161045.54999999999</v>
      </c>
      <c r="F162">
        <v>837961.86</v>
      </c>
      <c r="G162">
        <v>5430.5554583454796</v>
      </c>
      <c r="H162">
        <v>154.30500000000001</v>
      </c>
      <c r="I162">
        <v>21.33</v>
      </c>
      <c r="J162">
        <v>176.1</v>
      </c>
      <c r="K162">
        <v>1006</v>
      </c>
      <c r="L162">
        <v>-25</v>
      </c>
      <c r="M162">
        <v>63</v>
      </c>
      <c r="N162">
        <v>23.786111111111101</v>
      </c>
      <c r="O162">
        <v>1768</v>
      </c>
      <c r="P162">
        <v>1375</v>
      </c>
      <c r="Q162">
        <v>674</v>
      </c>
    </row>
    <row r="163" spans="1:17" x14ac:dyDescent="0.35">
      <c r="A163" t="s">
        <v>42</v>
      </c>
      <c r="B163" t="s">
        <v>18</v>
      </c>
      <c r="C163">
        <v>84679.4</v>
      </c>
      <c r="D163">
        <v>104392.35</v>
      </c>
      <c r="E163">
        <v>83962.04</v>
      </c>
      <c r="F163">
        <v>273033.78999999998</v>
      </c>
      <c r="G163">
        <v>2151.88869885956</v>
      </c>
      <c r="H163">
        <v>126.881</v>
      </c>
      <c r="I163">
        <v>8.33</v>
      </c>
      <c r="J163">
        <v>14.1</v>
      </c>
      <c r="K163">
        <v>11</v>
      </c>
      <c r="L163">
        <v>-5</v>
      </c>
      <c r="M163">
        <v>88</v>
      </c>
      <c r="N163">
        <v>30.136904761904699</v>
      </c>
      <c r="O163">
        <v>269</v>
      </c>
      <c r="P163">
        <v>307</v>
      </c>
      <c r="Q163">
        <v>61</v>
      </c>
    </row>
    <row r="164" spans="1:17" x14ac:dyDescent="0.35">
      <c r="A164" t="s">
        <v>42</v>
      </c>
      <c r="B164" t="s">
        <v>19</v>
      </c>
      <c r="C164">
        <v>142660.82</v>
      </c>
      <c r="D164">
        <v>170490.62</v>
      </c>
      <c r="E164">
        <v>168181.65</v>
      </c>
      <c r="F164">
        <v>481333.08999999898</v>
      </c>
      <c r="G164">
        <v>3793.5789440499302</v>
      </c>
      <c r="H164">
        <v>126.881</v>
      </c>
      <c r="I164">
        <v>8.86</v>
      </c>
      <c r="J164">
        <v>30.2</v>
      </c>
      <c r="K164">
        <v>75</v>
      </c>
      <c r="L164">
        <v>-10</v>
      </c>
      <c r="M164">
        <v>55</v>
      </c>
      <c r="N164">
        <v>26.412280701754302</v>
      </c>
      <c r="O164">
        <v>397</v>
      </c>
      <c r="P164">
        <v>682</v>
      </c>
      <c r="Q164">
        <v>89</v>
      </c>
    </row>
    <row r="165" spans="1:17" x14ac:dyDescent="0.35">
      <c r="A165" t="s">
        <v>42</v>
      </c>
      <c r="B165" t="s">
        <v>20</v>
      </c>
      <c r="C165">
        <v>46811.08</v>
      </c>
      <c r="D165">
        <v>68140.78</v>
      </c>
      <c r="E165">
        <v>45104.95</v>
      </c>
      <c r="F165">
        <v>160056.81</v>
      </c>
      <c r="G165">
        <v>1261.47185157746</v>
      </c>
      <c r="H165">
        <v>126.881</v>
      </c>
      <c r="I165">
        <v>0.67999999999999905</v>
      </c>
      <c r="J165">
        <v>0</v>
      </c>
      <c r="K165">
        <v>0</v>
      </c>
      <c r="L165">
        <v>-12</v>
      </c>
      <c r="M165">
        <v>58</v>
      </c>
      <c r="N165">
        <v>23.863636363636299</v>
      </c>
      <c r="O165">
        <v>38</v>
      </c>
      <c r="P165">
        <v>167</v>
      </c>
      <c r="Q165">
        <v>0</v>
      </c>
    </row>
    <row r="166" spans="1:17" x14ac:dyDescent="0.35">
      <c r="A166" t="s">
        <v>42</v>
      </c>
      <c r="B166" t="s">
        <v>21</v>
      </c>
      <c r="C166">
        <v>158427.1</v>
      </c>
      <c r="D166">
        <v>210949.95</v>
      </c>
      <c r="E166">
        <v>131223.54</v>
      </c>
      <c r="F166">
        <v>500600.59</v>
      </c>
      <c r="G166">
        <v>3945.43383170057</v>
      </c>
      <c r="H166">
        <v>126.881</v>
      </c>
      <c r="I166">
        <v>8.2100000000000009</v>
      </c>
      <c r="J166">
        <v>88.9</v>
      </c>
      <c r="K166">
        <v>798</v>
      </c>
      <c r="L166">
        <v>-19</v>
      </c>
      <c r="M166">
        <v>67</v>
      </c>
      <c r="N166">
        <v>19.966666666666601</v>
      </c>
      <c r="O166">
        <v>1507</v>
      </c>
      <c r="P166">
        <v>1432</v>
      </c>
      <c r="Q166">
        <v>406</v>
      </c>
    </row>
    <row r="167" spans="1:17" x14ac:dyDescent="0.35">
      <c r="A167" t="s">
        <v>42</v>
      </c>
      <c r="B167" t="s">
        <v>22</v>
      </c>
      <c r="C167">
        <v>94513.35</v>
      </c>
      <c r="D167">
        <v>157788.389999999</v>
      </c>
      <c r="E167">
        <v>78376.639999999999</v>
      </c>
      <c r="F167">
        <v>330678.38</v>
      </c>
      <c r="G167">
        <v>2606.2088098296799</v>
      </c>
      <c r="H167">
        <v>126.881</v>
      </c>
      <c r="I167">
        <v>8.9600000000000009</v>
      </c>
      <c r="J167">
        <v>24.6</v>
      </c>
      <c r="K167">
        <v>111</v>
      </c>
      <c r="L167">
        <v>-15</v>
      </c>
      <c r="M167">
        <v>68</v>
      </c>
      <c r="N167">
        <v>27.890804597701099</v>
      </c>
      <c r="O167">
        <v>458</v>
      </c>
      <c r="P167">
        <v>484</v>
      </c>
      <c r="Q167">
        <v>125</v>
      </c>
    </row>
    <row r="168" spans="1:17" x14ac:dyDescent="0.35">
      <c r="A168" t="s">
        <v>42</v>
      </c>
      <c r="B168" t="s">
        <v>23</v>
      </c>
      <c r="C168">
        <v>132140.389999999</v>
      </c>
      <c r="D168">
        <v>235323.06</v>
      </c>
      <c r="E168">
        <v>111538.06</v>
      </c>
      <c r="F168">
        <v>479001.51</v>
      </c>
      <c r="G168">
        <v>3775.20282784656</v>
      </c>
      <c r="H168">
        <v>126.881</v>
      </c>
      <c r="I168">
        <v>10.49</v>
      </c>
      <c r="J168">
        <v>53.699999999999903</v>
      </c>
      <c r="K168">
        <v>237</v>
      </c>
      <c r="L168">
        <v>-10</v>
      </c>
      <c r="M168">
        <v>70</v>
      </c>
      <c r="N168">
        <v>27.789473684210499</v>
      </c>
      <c r="O168">
        <v>602</v>
      </c>
      <c r="P168">
        <v>550</v>
      </c>
      <c r="Q168">
        <v>211</v>
      </c>
    </row>
    <row r="169" spans="1:17" x14ac:dyDescent="0.35">
      <c r="A169" t="s">
        <v>42</v>
      </c>
      <c r="B169" t="s">
        <v>24</v>
      </c>
      <c r="C169">
        <v>217050.86</v>
      </c>
      <c r="D169">
        <v>344011.59</v>
      </c>
      <c r="E169">
        <v>370439.76</v>
      </c>
      <c r="F169">
        <v>931502.21</v>
      </c>
      <c r="G169">
        <v>7341.5421536715503</v>
      </c>
      <c r="H169">
        <v>126.881</v>
      </c>
      <c r="I169">
        <v>11.73</v>
      </c>
      <c r="J169">
        <v>75</v>
      </c>
      <c r="K169">
        <v>665</v>
      </c>
      <c r="L169">
        <v>-24</v>
      </c>
      <c r="M169">
        <v>64</v>
      </c>
      <c r="N169">
        <v>26.044736842105198</v>
      </c>
      <c r="O169">
        <v>1339</v>
      </c>
      <c r="P169">
        <v>1046</v>
      </c>
      <c r="Q169">
        <v>327</v>
      </c>
    </row>
    <row r="170" spans="1:17" x14ac:dyDescent="0.35">
      <c r="A170" t="s">
        <v>42</v>
      </c>
      <c r="B170" t="s">
        <v>25</v>
      </c>
      <c r="C170">
        <v>181661.94</v>
      </c>
      <c r="D170">
        <v>337511.32</v>
      </c>
      <c r="E170">
        <v>305837.19</v>
      </c>
      <c r="F170">
        <v>825010.45</v>
      </c>
      <c r="G170">
        <v>6502.2379237238001</v>
      </c>
      <c r="H170">
        <v>126.881</v>
      </c>
      <c r="I170">
        <v>15.39</v>
      </c>
      <c r="J170">
        <v>65.099999999999994</v>
      </c>
      <c r="K170">
        <v>491</v>
      </c>
      <c r="L170">
        <v>-15</v>
      </c>
      <c r="M170">
        <v>62</v>
      </c>
      <c r="N170">
        <v>25.961038961038899</v>
      </c>
      <c r="O170">
        <v>1087</v>
      </c>
      <c r="P170">
        <v>994</v>
      </c>
      <c r="Q170">
        <v>276</v>
      </c>
    </row>
    <row r="171" spans="1:17" x14ac:dyDescent="0.35">
      <c r="A171" t="s">
        <v>42</v>
      </c>
      <c r="B171" t="s">
        <v>26</v>
      </c>
      <c r="C171">
        <v>164507.94</v>
      </c>
      <c r="D171">
        <v>296783.46000000002</v>
      </c>
      <c r="E171">
        <v>199063.01</v>
      </c>
      <c r="F171">
        <v>660354.41</v>
      </c>
      <c r="G171">
        <v>5204.5176976852299</v>
      </c>
      <c r="H171">
        <v>126.881</v>
      </c>
      <c r="I171">
        <v>10.53</v>
      </c>
      <c r="J171">
        <v>57.6</v>
      </c>
      <c r="K171">
        <v>424</v>
      </c>
      <c r="L171">
        <v>-15</v>
      </c>
      <c r="M171">
        <v>68</v>
      </c>
      <c r="N171">
        <v>29.755725190839598</v>
      </c>
      <c r="O171">
        <v>755</v>
      </c>
      <c r="P171">
        <v>626</v>
      </c>
      <c r="Q171">
        <v>209</v>
      </c>
    </row>
    <row r="172" spans="1:17" x14ac:dyDescent="0.35">
      <c r="A172" t="s">
        <v>42</v>
      </c>
      <c r="B172" t="s">
        <v>29</v>
      </c>
      <c r="C172">
        <v>117029.24</v>
      </c>
      <c r="D172">
        <v>248336.54</v>
      </c>
      <c r="E172">
        <v>156795.68</v>
      </c>
      <c r="F172">
        <v>522161.46</v>
      </c>
      <c r="G172">
        <v>4115.3636872344896</v>
      </c>
      <c r="H172">
        <v>126.881</v>
      </c>
      <c r="I172">
        <v>6.43</v>
      </c>
      <c r="J172">
        <v>39.700000000000003</v>
      </c>
      <c r="K172">
        <v>529</v>
      </c>
      <c r="L172">
        <v>-8</v>
      </c>
      <c r="M172">
        <v>72</v>
      </c>
      <c r="N172">
        <v>27.644329896907202</v>
      </c>
      <c r="O172">
        <v>720</v>
      </c>
      <c r="P172">
        <v>520</v>
      </c>
      <c r="Q172">
        <v>175</v>
      </c>
    </row>
    <row r="173" spans="1:17" x14ac:dyDescent="0.35">
      <c r="A173" t="s">
        <v>42</v>
      </c>
      <c r="B173" t="s">
        <v>27</v>
      </c>
      <c r="C173">
        <v>116524.38</v>
      </c>
      <c r="D173">
        <v>242559.06</v>
      </c>
      <c r="E173">
        <v>173988.389999999</v>
      </c>
      <c r="F173">
        <v>533071.82999999996</v>
      </c>
      <c r="G173">
        <v>4201.3526847991398</v>
      </c>
      <c r="H173">
        <v>126.881</v>
      </c>
      <c r="I173">
        <v>9.3699999999999992</v>
      </c>
      <c r="J173">
        <v>63.9</v>
      </c>
      <c r="K173">
        <v>451</v>
      </c>
      <c r="L173">
        <v>-17</v>
      </c>
      <c r="M173">
        <v>61</v>
      </c>
      <c r="N173">
        <v>24.674796747967399</v>
      </c>
      <c r="O173">
        <v>976</v>
      </c>
      <c r="P173">
        <v>760</v>
      </c>
      <c r="Q173">
        <v>297</v>
      </c>
    </row>
    <row r="174" spans="1:17" x14ac:dyDescent="0.35">
      <c r="A174" t="s">
        <v>43</v>
      </c>
      <c r="B174" t="s">
        <v>18</v>
      </c>
      <c r="C174">
        <v>237673.889999999</v>
      </c>
      <c r="D174">
        <v>248794.73</v>
      </c>
      <c r="E174">
        <v>179212.26</v>
      </c>
      <c r="F174">
        <v>665680.88</v>
      </c>
      <c r="G174">
        <v>2633.0230203306701</v>
      </c>
      <c r="H174">
        <v>252.82</v>
      </c>
      <c r="I174">
        <v>16.850000000000001</v>
      </c>
      <c r="J174">
        <v>76.599999999999994</v>
      </c>
      <c r="K174">
        <v>139</v>
      </c>
      <c r="L174">
        <v>-3</v>
      </c>
      <c r="M174">
        <v>66</v>
      </c>
      <c r="N174">
        <v>29.325641025641001</v>
      </c>
      <c r="O174">
        <v>788</v>
      </c>
      <c r="P174">
        <v>824</v>
      </c>
      <c r="Q174">
        <v>321</v>
      </c>
    </row>
    <row r="175" spans="1:17" x14ac:dyDescent="0.35">
      <c r="A175" t="s">
        <v>43</v>
      </c>
      <c r="B175" t="s">
        <v>19</v>
      </c>
      <c r="C175">
        <v>308704.39</v>
      </c>
      <c r="D175">
        <v>346932.84</v>
      </c>
      <c r="E175">
        <v>285672.65999999997</v>
      </c>
      <c r="F175">
        <v>941309.89</v>
      </c>
      <c r="G175">
        <v>3723.24139704137</v>
      </c>
      <c r="H175">
        <v>252.82</v>
      </c>
      <c r="I175">
        <v>11.32</v>
      </c>
      <c r="J175">
        <v>73.599999999999994</v>
      </c>
      <c r="K175">
        <v>379</v>
      </c>
      <c r="L175">
        <v>-11</v>
      </c>
      <c r="M175">
        <v>54</v>
      </c>
      <c r="N175">
        <v>26.655629139072801</v>
      </c>
      <c r="O175">
        <v>902</v>
      </c>
      <c r="P175">
        <v>858</v>
      </c>
      <c r="Q175">
        <v>306</v>
      </c>
    </row>
    <row r="176" spans="1:17" x14ac:dyDescent="0.35">
      <c r="A176" t="s">
        <v>43</v>
      </c>
      <c r="B176" t="s">
        <v>20</v>
      </c>
      <c r="C176">
        <v>307095.14</v>
      </c>
      <c r="D176">
        <v>419512.76</v>
      </c>
      <c r="E176">
        <v>275810.96000000002</v>
      </c>
      <c r="F176">
        <v>1002418.86</v>
      </c>
      <c r="G176">
        <v>3964.9507950320299</v>
      </c>
      <c r="H176">
        <v>252.82</v>
      </c>
      <c r="I176">
        <v>12.21</v>
      </c>
      <c r="J176">
        <v>45.1</v>
      </c>
      <c r="K176">
        <v>650</v>
      </c>
      <c r="L176">
        <v>-16</v>
      </c>
      <c r="M176">
        <v>60</v>
      </c>
      <c r="N176">
        <v>23.178787878787801</v>
      </c>
      <c r="O176">
        <v>1316</v>
      </c>
      <c r="P176">
        <v>1382</v>
      </c>
      <c r="Q176">
        <v>293</v>
      </c>
    </row>
    <row r="177" spans="1:17" x14ac:dyDescent="0.35">
      <c r="A177" t="s">
        <v>43</v>
      </c>
      <c r="B177" t="s">
        <v>21</v>
      </c>
      <c r="C177">
        <v>270446.24</v>
      </c>
      <c r="D177">
        <v>380055.28</v>
      </c>
      <c r="E177">
        <v>287714.84000000003</v>
      </c>
      <c r="F177">
        <v>938216.36</v>
      </c>
      <c r="G177">
        <v>3711.0053002135901</v>
      </c>
      <c r="H177">
        <v>252.82</v>
      </c>
      <c r="I177">
        <v>9.6999999999999993</v>
      </c>
      <c r="J177">
        <v>56.3</v>
      </c>
      <c r="K177">
        <v>598</v>
      </c>
      <c r="L177">
        <v>-17</v>
      </c>
      <c r="M177">
        <v>68</v>
      </c>
      <c r="N177">
        <v>21.768965517241298</v>
      </c>
      <c r="O177">
        <v>1201</v>
      </c>
      <c r="P177">
        <v>1221</v>
      </c>
      <c r="Q177">
        <v>312</v>
      </c>
    </row>
    <row r="178" spans="1:17" x14ac:dyDescent="0.35">
      <c r="A178" t="s">
        <v>43</v>
      </c>
      <c r="B178" t="s">
        <v>22</v>
      </c>
      <c r="C178">
        <v>217965.13</v>
      </c>
      <c r="D178">
        <v>335277.8</v>
      </c>
      <c r="E178">
        <v>222024.95999999999</v>
      </c>
      <c r="F178">
        <v>775267.89</v>
      </c>
      <c r="G178">
        <v>3066.4816470215901</v>
      </c>
      <c r="H178">
        <v>252.82</v>
      </c>
      <c r="I178">
        <v>13.59</v>
      </c>
      <c r="J178">
        <v>24.7</v>
      </c>
      <c r="K178">
        <v>75</v>
      </c>
      <c r="L178">
        <v>-17</v>
      </c>
      <c r="M178">
        <v>58</v>
      </c>
      <c r="N178">
        <v>29.8565573770491</v>
      </c>
      <c r="O178">
        <v>451</v>
      </c>
      <c r="P178">
        <v>514</v>
      </c>
      <c r="Q178">
        <v>136</v>
      </c>
    </row>
    <row r="179" spans="1:17" x14ac:dyDescent="0.35">
      <c r="A179" t="s">
        <v>43</v>
      </c>
      <c r="B179" t="s">
        <v>23</v>
      </c>
      <c r="C179">
        <v>316709.48</v>
      </c>
      <c r="D179">
        <v>499332.01</v>
      </c>
      <c r="E179">
        <v>302564.8</v>
      </c>
      <c r="F179">
        <v>1118606.29</v>
      </c>
      <c r="G179">
        <v>4424.5166126097602</v>
      </c>
      <c r="H179">
        <v>252.82</v>
      </c>
      <c r="I179">
        <v>14.77</v>
      </c>
      <c r="J179">
        <v>80.400000000000006</v>
      </c>
      <c r="K179">
        <v>382</v>
      </c>
      <c r="L179">
        <v>-7</v>
      </c>
      <c r="M179">
        <v>62</v>
      </c>
      <c r="N179">
        <v>29.005747126436699</v>
      </c>
      <c r="O179">
        <v>842</v>
      </c>
      <c r="P179">
        <v>933</v>
      </c>
      <c r="Q179">
        <v>221</v>
      </c>
    </row>
    <row r="180" spans="1:17" x14ac:dyDescent="0.35">
      <c r="A180" t="s">
        <v>43</v>
      </c>
      <c r="B180" t="s">
        <v>24</v>
      </c>
      <c r="C180">
        <v>323708.39</v>
      </c>
      <c r="D180">
        <v>544133.12</v>
      </c>
      <c r="E180">
        <v>411737.37</v>
      </c>
      <c r="F180">
        <v>1279578.8799999999</v>
      </c>
      <c r="G180">
        <v>5061.2249030931098</v>
      </c>
      <c r="H180">
        <v>252.82</v>
      </c>
      <c r="I180">
        <v>10.7</v>
      </c>
      <c r="J180">
        <v>60.8</v>
      </c>
      <c r="K180">
        <v>349</v>
      </c>
      <c r="L180">
        <v>-17</v>
      </c>
      <c r="M180">
        <v>59</v>
      </c>
      <c r="N180">
        <v>26.137323943661901</v>
      </c>
      <c r="O180">
        <v>904</v>
      </c>
      <c r="P180">
        <v>895</v>
      </c>
      <c r="Q180">
        <v>321</v>
      </c>
    </row>
    <row r="181" spans="1:17" x14ac:dyDescent="0.35">
      <c r="A181" t="s">
        <v>43</v>
      </c>
      <c r="B181" t="s">
        <v>25</v>
      </c>
      <c r="C181">
        <v>353456.6</v>
      </c>
      <c r="D181">
        <v>605243.11</v>
      </c>
      <c r="E181">
        <v>464382.94</v>
      </c>
      <c r="F181">
        <v>1423082.65</v>
      </c>
      <c r="G181">
        <v>5628.8373150858297</v>
      </c>
      <c r="H181">
        <v>252.82</v>
      </c>
      <c r="I181">
        <v>15.84</v>
      </c>
      <c r="J181">
        <v>64.099999999999994</v>
      </c>
      <c r="K181">
        <v>418</v>
      </c>
      <c r="L181">
        <v>-13</v>
      </c>
      <c r="M181">
        <v>58</v>
      </c>
      <c r="N181">
        <v>25.178787878787801</v>
      </c>
      <c r="O181">
        <v>1089</v>
      </c>
      <c r="P181">
        <v>1361</v>
      </c>
      <c r="Q181">
        <v>324</v>
      </c>
    </row>
    <row r="182" spans="1:17" x14ac:dyDescent="0.35">
      <c r="A182" t="s">
        <v>43</v>
      </c>
      <c r="B182" t="s">
        <v>26</v>
      </c>
      <c r="C182">
        <v>291919.23</v>
      </c>
      <c r="D182">
        <v>541152.93999999994</v>
      </c>
      <c r="E182">
        <v>436720.64000000001</v>
      </c>
      <c r="F182">
        <v>1269792.81</v>
      </c>
      <c r="G182">
        <v>5022.5172454710801</v>
      </c>
      <c r="H182">
        <v>252.82</v>
      </c>
      <c r="I182">
        <v>12.48</v>
      </c>
      <c r="J182">
        <v>81.099999999999994</v>
      </c>
      <c r="K182">
        <v>524</v>
      </c>
      <c r="L182">
        <v>-13</v>
      </c>
      <c r="M182">
        <v>65</v>
      </c>
      <c r="N182">
        <v>26.401515151515099</v>
      </c>
      <c r="O182">
        <v>947</v>
      </c>
      <c r="P182">
        <v>857</v>
      </c>
      <c r="Q182">
        <v>295</v>
      </c>
    </row>
    <row r="183" spans="1:17" x14ac:dyDescent="0.35">
      <c r="A183" t="s">
        <v>43</v>
      </c>
      <c r="B183" t="s">
        <v>27</v>
      </c>
      <c r="C183">
        <v>248952.38</v>
      </c>
      <c r="D183">
        <v>470175.04</v>
      </c>
      <c r="E183">
        <v>163155.14000000001</v>
      </c>
      <c r="F183">
        <v>882282.55999999901</v>
      </c>
      <c r="G183">
        <v>3489.7656830946898</v>
      </c>
      <c r="H183">
        <v>252.82</v>
      </c>
      <c r="I183">
        <v>6.52</v>
      </c>
      <c r="J183">
        <v>61</v>
      </c>
      <c r="K183">
        <v>424</v>
      </c>
      <c r="L183">
        <v>-7</v>
      </c>
      <c r="M183">
        <v>55</v>
      </c>
      <c r="N183">
        <v>26.307692307692299</v>
      </c>
      <c r="O183">
        <v>810</v>
      </c>
      <c r="P183">
        <v>553</v>
      </c>
      <c r="Q183">
        <v>169</v>
      </c>
    </row>
    <row r="184" spans="1:17" x14ac:dyDescent="0.35">
      <c r="A184" t="s">
        <v>44</v>
      </c>
      <c r="B184" t="s">
        <v>18</v>
      </c>
      <c r="C184">
        <v>106743.48</v>
      </c>
      <c r="D184">
        <v>123121.76</v>
      </c>
      <c r="E184">
        <v>94799.22</v>
      </c>
      <c r="F184">
        <v>324664.46000000002</v>
      </c>
      <c r="G184">
        <v>2948.5465443647199</v>
      </c>
      <c r="H184">
        <v>110.11</v>
      </c>
      <c r="I184">
        <v>12.18</v>
      </c>
      <c r="J184">
        <v>56.8</v>
      </c>
      <c r="K184">
        <v>256</v>
      </c>
      <c r="L184">
        <v>-12</v>
      </c>
      <c r="M184">
        <v>76</v>
      </c>
      <c r="N184">
        <v>24.701923076922998</v>
      </c>
      <c r="O184">
        <v>727</v>
      </c>
      <c r="P184">
        <v>779</v>
      </c>
      <c r="Q184">
        <v>286</v>
      </c>
    </row>
    <row r="185" spans="1:17" x14ac:dyDescent="0.35">
      <c r="A185" t="s">
        <v>44</v>
      </c>
      <c r="B185" t="s">
        <v>19</v>
      </c>
      <c r="C185">
        <v>137947.4</v>
      </c>
      <c r="D185">
        <v>154196.54</v>
      </c>
      <c r="E185">
        <v>111244.319999999</v>
      </c>
      <c r="F185">
        <v>403388.26</v>
      </c>
      <c r="G185">
        <v>3663.5024975024899</v>
      </c>
      <c r="H185">
        <v>110.11</v>
      </c>
      <c r="I185">
        <v>14.17</v>
      </c>
      <c r="J185">
        <v>115.9</v>
      </c>
      <c r="K185">
        <v>723</v>
      </c>
      <c r="L185">
        <v>-19</v>
      </c>
      <c r="M185">
        <v>56</v>
      </c>
      <c r="N185">
        <v>22.152173913043399</v>
      </c>
      <c r="O185">
        <v>1294</v>
      </c>
      <c r="P185">
        <v>1440</v>
      </c>
      <c r="Q185">
        <v>494</v>
      </c>
    </row>
    <row r="186" spans="1:17" x14ac:dyDescent="0.35">
      <c r="A186" t="s">
        <v>44</v>
      </c>
      <c r="B186" t="s">
        <v>20</v>
      </c>
      <c r="C186">
        <v>130541.78</v>
      </c>
      <c r="D186">
        <v>182117.63</v>
      </c>
      <c r="E186">
        <v>121803.35</v>
      </c>
      <c r="F186">
        <v>434462.76</v>
      </c>
      <c r="G186">
        <v>3945.7157388066398</v>
      </c>
      <c r="H186">
        <v>110.11</v>
      </c>
      <c r="I186">
        <v>17.93</v>
      </c>
      <c r="J186">
        <v>122</v>
      </c>
      <c r="K186">
        <v>1875</v>
      </c>
      <c r="L186">
        <v>-20</v>
      </c>
      <c r="M186">
        <v>76</v>
      </c>
      <c r="N186">
        <v>19.022292993630501</v>
      </c>
      <c r="O186">
        <v>2049</v>
      </c>
      <c r="P186">
        <v>2019</v>
      </c>
      <c r="Q186">
        <v>607</v>
      </c>
    </row>
    <row r="187" spans="1:17" x14ac:dyDescent="0.35">
      <c r="A187" t="s">
        <v>44</v>
      </c>
      <c r="B187" t="s">
        <v>21</v>
      </c>
      <c r="C187">
        <v>130511.35</v>
      </c>
      <c r="D187">
        <v>156753.63</v>
      </c>
      <c r="E187">
        <v>90967.06</v>
      </c>
      <c r="F187">
        <v>378232.04</v>
      </c>
      <c r="G187">
        <v>3435.03805285623</v>
      </c>
      <c r="H187">
        <v>110.11</v>
      </c>
      <c r="I187">
        <v>13.7</v>
      </c>
      <c r="J187">
        <v>112.8</v>
      </c>
      <c r="K187">
        <v>1655</v>
      </c>
      <c r="L187">
        <v>-25</v>
      </c>
      <c r="M187">
        <v>60</v>
      </c>
      <c r="N187">
        <v>16.629870129870099</v>
      </c>
      <c r="O187">
        <v>1924</v>
      </c>
      <c r="P187">
        <v>1470</v>
      </c>
      <c r="Q187">
        <v>511</v>
      </c>
    </row>
    <row r="188" spans="1:17" x14ac:dyDescent="0.35">
      <c r="A188" t="s">
        <v>44</v>
      </c>
      <c r="B188" t="s">
        <v>22</v>
      </c>
      <c r="C188">
        <v>99746.46</v>
      </c>
      <c r="D188">
        <v>141471.09</v>
      </c>
      <c r="E188">
        <v>78691.06</v>
      </c>
      <c r="F188">
        <v>319908.61</v>
      </c>
      <c r="G188">
        <v>2905.3547361729102</v>
      </c>
      <c r="H188">
        <v>110.11</v>
      </c>
      <c r="I188">
        <v>10.89</v>
      </c>
      <c r="J188">
        <v>52.5</v>
      </c>
      <c r="K188">
        <v>161</v>
      </c>
      <c r="L188">
        <v>-21</v>
      </c>
      <c r="M188">
        <v>60</v>
      </c>
      <c r="N188">
        <v>24.427272727272701</v>
      </c>
      <c r="O188">
        <v>555</v>
      </c>
      <c r="P188">
        <v>581</v>
      </c>
      <c r="Q188">
        <v>209</v>
      </c>
    </row>
    <row r="189" spans="1:17" x14ac:dyDescent="0.35">
      <c r="A189" t="s">
        <v>44</v>
      </c>
      <c r="B189" t="s">
        <v>23</v>
      </c>
      <c r="C189">
        <v>96675.31</v>
      </c>
      <c r="D189">
        <v>161962.85999999999</v>
      </c>
      <c r="E189">
        <v>69356.03</v>
      </c>
      <c r="F189">
        <v>327994.2</v>
      </c>
      <c r="G189">
        <v>2978.7866678775699</v>
      </c>
      <c r="H189">
        <v>110.11</v>
      </c>
      <c r="I189">
        <v>10.71</v>
      </c>
      <c r="J189">
        <v>103.1</v>
      </c>
      <c r="K189">
        <v>482</v>
      </c>
      <c r="L189">
        <v>-11</v>
      </c>
      <c r="M189">
        <v>63</v>
      </c>
      <c r="N189">
        <v>24.064516129032199</v>
      </c>
      <c r="O189">
        <v>755</v>
      </c>
      <c r="P189">
        <v>666</v>
      </c>
      <c r="Q189">
        <v>316</v>
      </c>
    </row>
    <row r="190" spans="1:17" x14ac:dyDescent="0.35">
      <c r="A190" t="s">
        <v>44</v>
      </c>
      <c r="B190" t="s">
        <v>24</v>
      </c>
      <c r="C190">
        <v>161464.54</v>
      </c>
      <c r="D190">
        <v>271354.73</v>
      </c>
      <c r="E190">
        <v>167124.26</v>
      </c>
      <c r="F190">
        <v>599943.53</v>
      </c>
      <c r="G190">
        <v>5448.5835074016804</v>
      </c>
      <c r="H190">
        <v>110.11</v>
      </c>
      <c r="I190">
        <v>15.63</v>
      </c>
      <c r="J190">
        <v>132</v>
      </c>
      <c r="K190">
        <v>1144</v>
      </c>
      <c r="L190">
        <v>-25</v>
      </c>
      <c r="M190">
        <v>68</v>
      </c>
      <c r="N190">
        <v>21.109375</v>
      </c>
      <c r="O190">
        <v>1730</v>
      </c>
      <c r="P190">
        <v>1486</v>
      </c>
      <c r="Q190">
        <v>555</v>
      </c>
    </row>
    <row r="191" spans="1:17" x14ac:dyDescent="0.35">
      <c r="A191" t="s">
        <v>44</v>
      </c>
      <c r="B191" t="s">
        <v>25</v>
      </c>
      <c r="C191">
        <v>196235.99</v>
      </c>
      <c r="D191">
        <v>367403.93</v>
      </c>
      <c r="E191">
        <v>226625</v>
      </c>
      <c r="F191">
        <v>790264.92</v>
      </c>
      <c r="G191">
        <v>7177.0494959585803</v>
      </c>
      <c r="H191">
        <v>110.11</v>
      </c>
      <c r="I191">
        <v>26.13</v>
      </c>
      <c r="J191">
        <v>158.5</v>
      </c>
      <c r="K191">
        <v>2648</v>
      </c>
      <c r="L191">
        <v>-15</v>
      </c>
      <c r="M191">
        <v>57</v>
      </c>
      <c r="N191">
        <v>19.700581395348799</v>
      </c>
      <c r="O191">
        <v>2402</v>
      </c>
      <c r="P191">
        <v>2071</v>
      </c>
      <c r="Q191">
        <v>687</v>
      </c>
    </row>
    <row r="192" spans="1:17" x14ac:dyDescent="0.35">
      <c r="A192" t="s">
        <v>44</v>
      </c>
      <c r="B192" t="s">
        <v>26</v>
      </c>
      <c r="C192">
        <v>161389.04</v>
      </c>
      <c r="D192">
        <v>268362.34999999998</v>
      </c>
      <c r="E192">
        <v>132724.93</v>
      </c>
      <c r="F192">
        <v>562476.31999999995</v>
      </c>
      <c r="G192">
        <v>5108.3127781309604</v>
      </c>
      <c r="H192">
        <v>110.11</v>
      </c>
      <c r="I192">
        <v>9.81</v>
      </c>
      <c r="J192">
        <v>87.4</v>
      </c>
      <c r="K192">
        <v>757</v>
      </c>
      <c r="L192">
        <v>-19</v>
      </c>
      <c r="M192">
        <v>56</v>
      </c>
      <c r="N192">
        <v>22.8947368421052</v>
      </c>
      <c r="O192">
        <v>1085</v>
      </c>
      <c r="P192">
        <v>832</v>
      </c>
      <c r="Q192">
        <v>363</v>
      </c>
    </row>
    <row r="193" spans="1:17" x14ac:dyDescent="0.35">
      <c r="A193" t="s">
        <v>44</v>
      </c>
      <c r="B193" t="s">
        <v>29</v>
      </c>
      <c r="C193">
        <v>152994.29999999999</v>
      </c>
      <c r="D193">
        <v>263307.03000000003</v>
      </c>
      <c r="E193">
        <v>105738.87</v>
      </c>
      <c r="F193">
        <v>522040.2</v>
      </c>
      <c r="G193">
        <v>4741.0789210789198</v>
      </c>
      <c r="H193">
        <v>110.11</v>
      </c>
      <c r="I193">
        <v>10.47</v>
      </c>
      <c r="J193">
        <v>76.3</v>
      </c>
      <c r="K193">
        <v>903</v>
      </c>
      <c r="L193">
        <v>-17</v>
      </c>
      <c r="M193">
        <v>73</v>
      </c>
      <c r="N193">
        <v>22.2916666666666</v>
      </c>
      <c r="O193">
        <v>1209</v>
      </c>
      <c r="P193">
        <v>1092</v>
      </c>
      <c r="Q193">
        <v>379</v>
      </c>
    </row>
    <row r="194" spans="1:17" x14ac:dyDescent="0.35">
      <c r="A194" t="s">
        <v>44</v>
      </c>
      <c r="B194" t="s">
        <v>27</v>
      </c>
      <c r="C194">
        <v>181601.7</v>
      </c>
      <c r="D194">
        <v>297785.03999999998</v>
      </c>
      <c r="E194">
        <v>122320.4</v>
      </c>
      <c r="F194">
        <v>601707.14</v>
      </c>
      <c r="G194">
        <v>5464.60030878212</v>
      </c>
      <c r="H194">
        <v>110.11</v>
      </c>
      <c r="I194">
        <v>16.3</v>
      </c>
      <c r="J194">
        <v>95.8</v>
      </c>
      <c r="K194">
        <v>779</v>
      </c>
      <c r="L194">
        <v>-24</v>
      </c>
      <c r="M194">
        <v>65</v>
      </c>
      <c r="N194">
        <v>21.6381578947368</v>
      </c>
      <c r="O194">
        <v>1440</v>
      </c>
      <c r="P194">
        <v>1213</v>
      </c>
      <c r="Q194">
        <v>458</v>
      </c>
    </row>
    <row r="195" spans="1:17" x14ac:dyDescent="0.35">
      <c r="A195" t="s">
        <v>45</v>
      </c>
      <c r="B195" t="s">
        <v>18</v>
      </c>
      <c r="C195">
        <v>174064.96</v>
      </c>
      <c r="D195">
        <v>221225.24</v>
      </c>
      <c r="E195">
        <v>140842.06</v>
      </c>
      <c r="F195">
        <v>536132.26</v>
      </c>
      <c r="G195">
        <v>2756.4357178846399</v>
      </c>
      <c r="H195">
        <v>194.50200000000001</v>
      </c>
      <c r="I195">
        <v>17.28</v>
      </c>
      <c r="J195">
        <v>119.5</v>
      </c>
      <c r="K195">
        <v>432</v>
      </c>
      <c r="L195">
        <v>-16</v>
      </c>
      <c r="M195">
        <v>78</v>
      </c>
      <c r="N195">
        <v>27.491279069767401</v>
      </c>
      <c r="O195">
        <v>1135</v>
      </c>
      <c r="P195">
        <v>902</v>
      </c>
      <c r="Q195">
        <v>529</v>
      </c>
    </row>
    <row r="196" spans="1:17" x14ac:dyDescent="0.35">
      <c r="A196" t="s">
        <v>45</v>
      </c>
      <c r="B196" t="s">
        <v>19</v>
      </c>
      <c r="C196">
        <v>206327.81</v>
      </c>
      <c r="D196">
        <v>274958.02</v>
      </c>
      <c r="E196">
        <v>213386.92</v>
      </c>
      <c r="F196">
        <v>694672.75</v>
      </c>
      <c r="G196">
        <v>3571.5455368068101</v>
      </c>
      <c r="H196">
        <v>194.50200000000001</v>
      </c>
      <c r="I196">
        <v>17.75</v>
      </c>
      <c r="J196">
        <v>164.5</v>
      </c>
      <c r="K196">
        <v>561</v>
      </c>
      <c r="L196">
        <v>-22</v>
      </c>
      <c r="M196">
        <v>64</v>
      </c>
      <c r="N196">
        <v>25.71875</v>
      </c>
      <c r="O196">
        <v>1443</v>
      </c>
      <c r="P196">
        <v>1368</v>
      </c>
      <c r="Q196">
        <v>713</v>
      </c>
    </row>
    <row r="197" spans="1:17" x14ac:dyDescent="0.35">
      <c r="A197" t="s">
        <v>45</v>
      </c>
      <c r="B197" t="s">
        <v>20</v>
      </c>
      <c r="C197">
        <v>208597.66</v>
      </c>
      <c r="D197">
        <v>309244.18</v>
      </c>
      <c r="E197">
        <v>258300.96</v>
      </c>
      <c r="F197">
        <v>776142.8</v>
      </c>
      <c r="G197">
        <v>3990.4103813842498</v>
      </c>
      <c r="H197">
        <v>194.50200000000001</v>
      </c>
      <c r="I197">
        <v>27.79</v>
      </c>
      <c r="J197">
        <v>210</v>
      </c>
      <c r="K197">
        <v>1333</v>
      </c>
      <c r="L197">
        <v>-21</v>
      </c>
      <c r="M197">
        <v>77</v>
      </c>
      <c r="N197">
        <v>24.091891891891802</v>
      </c>
      <c r="O197">
        <v>1911</v>
      </c>
      <c r="P197">
        <v>1710</v>
      </c>
      <c r="Q197">
        <v>713</v>
      </c>
    </row>
    <row r="198" spans="1:17" x14ac:dyDescent="0.35">
      <c r="A198" t="s">
        <v>45</v>
      </c>
      <c r="B198" t="s">
        <v>21</v>
      </c>
      <c r="C198">
        <v>219159.84</v>
      </c>
      <c r="D198">
        <v>354025.9</v>
      </c>
      <c r="E198">
        <v>322679.13</v>
      </c>
      <c r="F198">
        <v>895864.87</v>
      </c>
      <c r="G198">
        <v>4605.9416869749402</v>
      </c>
      <c r="H198">
        <v>194.50200000000001</v>
      </c>
      <c r="I198">
        <v>20.05</v>
      </c>
      <c r="J198">
        <v>198.9</v>
      </c>
      <c r="K198">
        <v>1549</v>
      </c>
      <c r="L198">
        <v>-27</v>
      </c>
      <c r="M198">
        <v>73</v>
      </c>
      <c r="N198">
        <v>21.184065934065899</v>
      </c>
      <c r="O198">
        <v>2174</v>
      </c>
      <c r="P198">
        <v>1967</v>
      </c>
      <c r="Q198">
        <v>883</v>
      </c>
    </row>
    <row r="199" spans="1:17" x14ac:dyDescent="0.35">
      <c r="A199" t="s">
        <v>45</v>
      </c>
      <c r="B199" t="s">
        <v>22</v>
      </c>
      <c r="C199">
        <v>151226.06</v>
      </c>
      <c r="D199">
        <v>265435.11</v>
      </c>
      <c r="E199">
        <v>144388.07</v>
      </c>
      <c r="F199">
        <v>561049.24</v>
      </c>
      <c r="G199">
        <v>2884.54226691756</v>
      </c>
      <c r="H199">
        <v>194.50200000000001</v>
      </c>
      <c r="I199">
        <v>15.64</v>
      </c>
      <c r="J199">
        <v>41.9</v>
      </c>
      <c r="K199">
        <v>154</v>
      </c>
      <c r="L199">
        <v>-7</v>
      </c>
      <c r="M199">
        <v>66</v>
      </c>
      <c r="N199">
        <v>30.052884615384599</v>
      </c>
      <c r="O199">
        <v>510</v>
      </c>
      <c r="P199">
        <v>474</v>
      </c>
      <c r="Q199">
        <v>184</v>
      </c>
    </row>
    <row r="200" spans="1:17" x14ac:dyDescent="0.35">
      <c r="A200" t="s">
        <v>45</v>
      </c>
      <c r="B200" t="s">
        <v>23</v>
      </c>
      <c r="C200">
        <v>260139.82</v>
      </c>
      <c r="D200">
        <v>555260.66</v>
      </c>
      <c r="E200">
        <v>333392.09999999998</v>
      </c>
      <c r="F200">
        <v>1148792.58</v>
      </c>
      <c r="G200">
        <v>5906.3278526698896</v>
      </c>
      <c r="H200">
        <v>194.50200000000001</v>
      </c>
      <c r="I200">
        <v>30.22</v>
      </c>
      <c r="J200">
        <v>275.3</v>
      </c>
      <c r="K200">
        <v>1060</v>
      </c>
      <c r="L200">
        <v>-12</v>
      </c>
      <c r="M200">
        <v>64</v>
      </c>
      <c r="N200">
        <v>27.082010582010501</v>
      </c>
      <c r="O200">
        <v>1713</v>
      </c>
      <c r="P200">
        <v>1335</v>
      </c>
      <c r="Q200">
        <v>840</v>
      </c>
    </row>
    <row r="201" spans="1:17" x14ac:dyDescent="0.35">
      <c r="A201" t="s">
        <v>45</v>
      </c>
      <c r="B201" t="s">
        <v>24</v>
      </c>
      <c r="C201">
        <v>268273.88</v>
      </c>
      <c r="D201">
        <v>507923.84</v>
      </c>
      <c r="E201">
        <v>341795.98</v>
      </c>
      <c r="F201">
        <v>1117993.7</v>
      </c>
      <c r="G201">
        <v>5747.9804834911702</v>
      </c>
      <c r="H201">
        <v>194.50200000000001</v>
      </c>
      <c r="I201">
        <v>21.02</v>
      </c>
      <c r="J201">
        <v>163.1</v>
      </c>
      <c r="K201">
        <v>1101</v>
      </c>
      <c r="L201">
        <v>-28</v>
      </c>
      <c r="M201">
        <v>65</v>
      </c>
      <c r="N201">
        <v>23.6492146596858</v>
      </c>
      <c r="O201">
        <v>1837</v>
      </c>
      <c r="P201">
        <v>1667</v>
      </c>
      <c r="Q201">
        <v>725</v>
      </c>
    </row>
    <row r="202" spans="1:17" x14ac:dyDescent="0.35">
      <c r="A202" t="s">
        <v>45</v>
      </c>
      <c r="B202" t="s">
        <v>25</v>
      </c>
      <c r="C202">
        <v>270472.28000000003</v>
      </c>
      <c r="D202">
        <v>578987.56999999995</v>
      </c>
      <c r="E202">
        <v>447671.58999999898</v>
      </c>
      <c r="F202">
        <v>1297131.44</v>
      </c>
      <c r="G202">
        <v>6668.9876710779299</v>
      </c>
      <c r="H202">
        <v>194.50200000000001</v>
      </c>
      <c r="I202">
        <v>28.34</v>
      </c>
      <c r="J202">
        <v>182.9</v>
      </c>
      <c r="K202">
        <v>2417</v>
      </c>
      <c r="L202">
        <v>-17</v>
      </c>
      <c r="M202">
        <v>62</v>
      </c>
      <c r="N202">
        <v>24.8299492385786</v>
      </c>
      <c r="O202">
        <v>2382</v>
      </c>
      <c r="P202">
        <v>1754</v>
      </c>
      <c r="Q202">
        <v>761</v>
      </c>
    </row>
    <row r="203" spans="1:17" x14ac:dyDescent="0.35">
      <c r="A203" t="s">
        <v>45</v>
      </c>
      <c r="B203" t="s">
        <v>26</v>
      </c>
      <c r="C203">
        <v>244943.05</v>
      </c>
      <c r="D203">
        <v>506275.33</v>
      </c>
      <c r="E203">
        <v>353051.96</v>
      </c>
      <c r="F203">
        <v>1104270.3400000001</v>
      </c>
      <c r="G203">
        <v>5677.4240881841797</v>
      </c>
      <c r="H203">
        <v>194.50200000000001</v>
      </c>
      <c r="I203">
        <v>17.419999999999899</v>
      </c>
      <c r="J203">
        <v>110.6</v>
      </c>
      <c r="K203">
        <v>838</v>
      </c>
      <c r="L203">
        <v>-17</v>
      </c>
      <c r="M203">
        <v>64</v>
      </c>
      <c r="N203">
        <v>27.742236024844701</v>
      </c>
      <c r="O203">
        <v>1261</v>
      </c>
      <c r="P203">
        <v>984</v>
      </c>
      <c r="Q203">
        <v>408</v>
      </c>
    </row>
    <row r="204" spans="1:17" x14ac:dyDescent="0.35">
      <c r="A204" t="s">
        <v>45</v>
      </c>
      <c r="B204" t="s">
        <v>29</v>
      </c>
      <c r="C204">
        <v>185897.83</v>
      </c>
      <c r="D204">
        <v>335451.96999999997</v>
      </c>
      <c r="E204">
        <v>236810.5</v>
      </c>
      <c r="F204">
        <v>758160.3</v>
      </c>
      <c r="G204">
        <v>3897.95631921522</v>
      </c>
      <c r="H204">
        <v>194.50200000000001</v>
      </c>
      <c r="I204">
        <v>11.51</v>
      </c>
      <c r="J204">
        <v>74.599999999999994</v>
      </c>
      <c r="K204">
        <v>660</v>
      </c>
      <c r="L204">
        <v>-8</v>
      </c>
      <c r="M204">
        <v>66</v>
      </c>
      <c r="N204">
        <v>26.326086956521699</v>
      </c>
      <c r="O204">
        <v>1076</v>
      </c>
      <c r="P204">
        <v>786</v>
      </c>
      <c r="Q204">
        <v>352</v>
      </c>
    </row>
    <row r="205" spans="1:17" x14ac:dyDescent="0.35">
      <c r="A205" t="s">
        <v>45</v>
      </c>
      <c r="B205" t="s">
        <v>27</v>
      </c>
      <c r="C205">
        <v>205305.36</v>
      </c>
      <c r="D205">
        <v>316119.37</v>
      </c>
      <c r="E205">
        <v>241850.84</v>
      </c>
      <c r="F205">
        <v>763275.57</v>
      </c>
      <c r="G205">
        <v>3924.2556374741598</v>
      </c>
      <c r="H205">
        <v>194.50200000000001</v>
      </c>
      <c r="I205">
        <v>10.59</v>
      </c>
      <c r="J205">
        <v>71.3</v>
      </c>
      <c r="K205">
        <v>472</v>
      </c>
      <c r="L205">
        <v>-15</v>
      </c>
      <c r="M205">
        <v>59</v>
      </c>
      <c r="N205">
        <v>26.331932773109202</v>
      </c>
      <c r="O205">
        <v>912</v>
      </c>
      <c r="P205">
        <v>724</v>
      </c>
      <c r="Q205">
        <v>319</v>
      </c>
    </row>
    <row r="206" spans="1:17" x14ac:dyDescent="0.35">
      <c r="A206" t="s">
        <v>46</v>
      </c>
      <c r="B206" t="s">
        <v>18</v>
      </c>
      <c r="C206">
        <v>107970.06</v>
      </c>
      <c r="D206">
        <v>129948.84</v>
      </c>
      <c r="E206">
        <v>131432.54999999999</v>
      </c>
      <c r="F206">
        <v>369351.45</v>
      </c>
      <c r="G206">
        <v>2655.9626793226098</v>
      </c>
      <c r="H206">
        <v>139.065</v>
      </c>
      <c r="I206">
        <v>17.73</v>
      </c>
      <c r="J206">
        <v>72</v>
      </c>
      <c r="K206">
        <v>396</v>
      </c>
      <c r="L206">
        <v>-4</v>
      </c>
      <c r="M206">
        <v>76</v>
      </c>
      <c r="N206">
        <v>27.2670454545454</v>
      </c>
      <c r="O206">
        <v>299</v>
      </c>
      <c r="P206">
        <v>567</v>
      </c>
      <c r="Q206">
        <v>200</v>
      </c>
    </row>
    <row r="207" spans="1:17" x14ac:dyDescent="0.35">
      <c r="A207" t="s">
        <v>46</v>
      </c>
      <c r="B207" t="s">
        <v>19</v>
      </c>
      <c r="C207">
        <v>99181.68</v>
      </c>
      <c r="D207">
        <v>131960.49</v>
      </c>
      <c r="E207">
        <v>131914.26</v>
      </c>
      <c r="F207">
        <v>363056.43</v>
      </c>
      <c r="G207">
        <v>2610.6959335562501</v>
      </c>
      <c r="H207">
        <v>139.065</v>
      </c>
      <c r="I207">
        <v>16.04</v>
      </c>
      <c r="J207">
        <v>97.7</v>
      </c>
      <c r="K207">
        <v>649</v>
      </c>
      <c r="L207">
        <v>-12</v>
      </c>
      <c r="M207">
        <v>52</v>
      </c>
      <c r="N207">
        <v>26.9098360655737</v>
      </c>
      <c r="O207">
        <v>309</v>
      </c>
      <c r="P207">
        <v>382</v>
      </c>
      <c r="Q207">
        <v>180</v>
      </c>
    </row>
    <row r="208" spans="1:17" x14ac:dyDescent="0.35">
      <c r="A208" t="s">
        <v>46</v>
      </c>
      <c r="B208" t="s">
        <v>20</v>
      </c>
      <c r="C208">
        <v>129238.68</v>
      </c>
      <c r="D208">
        <v>180050.98</v>
      </c>
      <c r="E208">
        <v>194342.65</v>
      </c>
      <c r="F208">
        <v>503632.31</v>
      </c>
      <c r="G208">
        <v>3621.5604932944998</v>
      </c>
      <c r="H208">
        <v>139.065</v>
      </c>
      <c r="I208">
        <v>20.98</v>
      </c>
      <c r="J208">
        <v>125.5</v>
      </c>
      <c r="K208">
        <v>1205</v>
      </c>
      <c r="L208">
        <v>-13</v>
      </c>
      <c r="M208">
        <v>60</v>
      </c>
      <c r="N208">
        <v>20.8802083333333</v>
      </c>
      <c r="O208">
        <v>1003</v>
      </c>
      <c r="P208">
        <v>1192</v>
      </c>
      <c r="Q208">
        <v>483</v>
      </c>
    </row>
    <row r="209" spans="1:17" x14ac:dyDescent="0.35">
      <c r="A209" t="s">
        <v>46</v>
      </c>
      <c r="B209" t="s">
        <v>21</v>
      </c>
      <c r="C209">
        <v>166693</v>
      </c>
      <c r="D209">
        <v>222325.59</v>
      </c>
      <c r="E209">
        <v>252546.39</v>
      </c>
      <c r="F209">
        <v>641564.98</v>
      </c>
      <c r="G209">
        <v>4613.4180419228396</v>
      </c>
      <c r="H209">
        <v>139.065</v>
      </c>
      <c r="I209">
        <v>19.97</v>
      </c>
      <c r="J209">
        <v>115.8</v>
      </c>
      <c r="K209">
        <v>2149</v>
      </c>
      <c r="L209">
        <v>-11</v>
      </c>
      <c r="M209">
        <v>51</v>
      </c>
      <c r="N209">
        <v>20.324324324324301</v>
      </c>
      <c r="O209">
        <v>1458</v>
      </c>
      <c r="P209">
        <v>1167</v>
      </c>
      <c r="Q209">
        <v>381</v>
      </c>
    </row>
    <row r="210" spans="1:17" x14ac:dyDescent="0.35">
      <c r="A210" t="s">
        <v>46</v>
      </c>
      <c r="B210" t="s">
        <v>22</v>
      </c>
      <c r="C210">
        <v>90912.09</v>
      </c>
      <c r="D210">
        <v>140484.96</v>
      </c>
      <c r="E210">
        <v>148367.79</v>
      </c>
      <c r="F210">
        <v>379764.84</v>
      </c>
      <c r="G210">
        <v>2730.8441376334799</v>
      </c>
      <c r="H210">
        <v>139.065</v>
      </c>
      <c r="I210">
        <v>15.17</v>
      </c>
      <c r="J210">
        <v>52.5</v>
      </c>
      <c r="K210">
        <v>381</v>
      </c>
      <c r="L210">
        <v>-22</v>
      </c>
      <c r="M210">
        <v>65</v>
      </c>
      <c r="N210">
        <v>25.486666666666601</v>
      </c>
      <c r="O210">
        <v>620</v>
      </c>
      <c r="P210">
        <v>651</v>
      </c>
      <c r="Q210">
        <v>195</v>
      </c>
    </row>
    <row r="211" spans="1:17" x14ac:dyDescent="0.35">
      <c r="A211" t="s">
        <v>46</v>
      </c>
      <c r="B211" t="s">
        <v>23</v>
      </c>
      <c r="C211">
        <v>149225.74</v>
      </c>
      <c r="D211">
        <v>278158.53000000003</v>
      </c>
      <c r="E211">
        <v>331645.75</v>
      </c>
      <c r="F211">
        <v>759030.02</v>
      </c>
      <c r="G211">
        <v>5458.09527918599</v>
      </c>
      <c r="H211">
        <v>139.065</v>
      </c>
      <c r="I211">
        <v>27.67</v>
      </c>
      <c r="J211">
        <v>179.5</v>
      </c>
      <c r="K211">
        <v>1374</v>
      </c>
      <c r="L211">
        <v>-9</v>
      </c>
      <c r="M211">
        <v>59</v>
      </c>
      <c r="N211">
        <v>23.509900990098998</v>
      </c>
      <c r="O211">
        <v>1211</v>
      </c>
      <c r="P211">
        <v>1148</v>
      </c>
      <c r="Q211">
        <v>450</v>
      </c>
    </row>
    <row r="212" spans="1:17" x14ac:dyDescent="0.35">
      <c r="A212" t="s">
        <v>46</v>
      </c>
      <c r="B212" t="s">
        <v>24</v>
      </c>
      <c r="C212">
        <v>173127.62</v>
      </c>
      <c r="D212">
        <v>333693.67</v>
      </c>
      <c r="E212">
        <v>357448.88</v>
      </c>
      <c r="F212">
        <v>864270.17</v>
      </c>
      <c r="G212">
        <v>6214.86477546471</v>
      </c>
      <c r="H212">
        <v>139.065</v>
      </c>
      <c r="I212">
        <v>24.73</v>
      </c>
      <c r="J212">
        <v>228.8</v>
      </c>
      <c r="K212">
        <v>1796</v>
      </c>
      <c r="L212">
        <v>-18</v>
      </c>
      <c r="M212">
        <v>65</v>
      </c>
      <c r="N212">
        <v>23.225409836065499</v>
      </c>
      <c r="O212">
        <v>1635</v>
      </c>
      <c r="P212">
        <v>1376</v>
      </c>
      <c r="Q212">
        <v>542</v>
      </c>
    </row>
    <row r="213" spans="1:17" x14ac:dyDescent="0.35">
      <c r="A213" t="s">
        <v>46</v>
      </c>
      <c r="B213" t="s">
        <v>25</v>
      </c>
      <c r="C213">
        <v>184199.83</v>
      </c>
      <c r="D213">
        <v>397111.94</v>
      </c>
      <c r="E213">
        <v>575283.28</v>
      </c>
      <c r="F213">
        <v>1156595.05</v>
      </c>
      <c r="G213">
        <v>8316.9384820048108</v>
      </c>
      <c r="H213">
        <v>139.065</v>
      </c>
      <c r="I213">
        <v>33.76</v>
      </c>
      <c r="J213">
        <v>152.5</v>
      </c>
      <c r="K213">
        <v>2624</v>
      </c>
      <c r="L213">
        <v>-12</v>
      </c>
      <c r="M213">
        <v>48</v>
      </c>
      <c r="N213">
        <v>24.368421052631501</v>
      </c>
      <c r="O213">
        <v>889</v>
      </c>
      <c r="P213">
        <v>797</v>
      </c>
      <c r="Q213">
        <v>250</v>
      </c>
    </row>
    <row r="214" spans="1:17" x14ac:dyDescent="0.35">
      <c r="A214" t="s">
        <v>46</v>
      </c>
      <c r="B214" t="s">
        <v>26</v>
      </c>
      <c r="C214">
        <v>149212.98000000001</v>
      </c>
      <c r="D214">
        <v>321553.75</v>
      </c>
      <c r="E214">
        <v>382399.23</v>
      </c>
      <c r="F214">
        <v>853165.96</v>
      </c>
      <c r="G214">
        <v>6135.01571207708</v>
      </c>
      <c r="H214">
        <v>139.065</v>
      </c>
      <c r="I214">
        <v>27.84</v>
      </c>
      <c r="J214">
        <v>123.4</v>
      </c>
      <c r="K214">
        <v>689</v>
      </c>
      <c r="L214">
        <v>-8</v>
      </c>
      <c r="M214">
        <v>57</v>
      </c>
      <c r="N214">
        <v>26.350649350649299</v>
      </c>
      <c r="O214">
        <v>748</v>
      </c>
      <c r="P214">
        <v>582</v>
      </c>
      <c r="Q214">
        <v>286</v>
      </c>
    </row>
    <row r="215" spans="1:17" x14ac:dyDescent="0.35">
      <c r="A215" t="s">
        <v>46</v>
      </c>
      <c r="B215" t="s">
        <v>29</v>
      </c>
      <c r="C215">
        <v>138699.12</v>
      </c>
      <c r="D215">
        <v>284185.65000000002</v>
      </c>
      <c r="E215">
        <v>271125.28999999998</v>
      </c>
      <c r="F215">
        <v>694010.06</v>
      </c>
      <c r="G215">
        <v>4990.5444216733104</v>
      </c>
      <c r="H215">
        <v>139.065</v>
      </c>
      <c r="I215">
        <v>22.94</v>
      </c>
      <c r="J215">
        <v>182.3</v>
      </c>
      <c r="K215">
        <v>1959</v>
      </c>
      <c r="L215">
        <v>-7</v>
      </c>
      <c r="M215">
        <v>59</v>
      </c>
      <c r="N215">
        <v>24.513392857142801</v>
      </c>
      <c r="O215">
        <v>1449</v>
      </c>
      <c r="P215">
        <v>1325</v>
      </c>
      <c r="Q215">
        <v>523</v>
      </c>
    </row>
    <row r="216" spans="1:17" x14ac:dyDescent="0.35">
      <c r="A216" t="s">
        <v>46</v>
      </c>
      <c r="B216" t="s">
        <v>27</v>
      </c>
      <c r="C216">
        <v>169552.99</v>
      </c>
      <c r="D216">
        <v>293199.96999999997</v>
      </c>
      <c r="E216">
        <v>273257.83</v>
      </c>
      <c r="F216">
        <v>736010.79</v>
      </c>
      <c r="G216">
        <v>5292.5667134073901</v>
      </c>
      <c r="H216">
        <v>139.065</v>
      </c>
      <c r="I216">
        <v>26.93</v>
      </c>
      <c r="J216">
        <v>118.4</v>
      </c>
      <c r="K216">
        <v>860</v>
      </c>
      <c r="L216">
        <v>-9</v>
      </c>
      <c r="M216">
        <v>62</v>
      </c>
      <c r="N216">
        <v>24.676923076923</v>
      </c>
      <c r="O216">
        <v>1264</v>
      </c>
      <c r="P216">
        <v>1232</v>
      </c>
      <c r="Q216">
        <v>417</v>
      </c>
    </row>
    <row r="217" spans="1:17" x14ac:dyDescent="0.35">
      <c r="A217" t="s">
        <v>47</v>
      </c>
      <c r="B217" t="s">
        <v>18</v>
      </c>
      <c r="C217">
        <v>84150.51</v>
      </c>
      <c r="D217">
        <v>106698.98</v>
      </c>
      <c r="E217">
        <v>98038.01</v>
      </c>
      <c r="F217">
        <v>288887.5</v>
      </c>
      <c r="G217">
        <v>3940.8438599841702</v>
      </c>
      <c r="H217">
        <v>73.305999999999997</v>
      </c>
      <c r="I217">
        <v>13.55</v>
      </c>
      <c r="J217">
        <v>64.5</v>
      </c>
      <c r="K217">
        <v>328</v>
      </c>
      <c r="L217">
        <v>-7</v>
      </c>
      <c r="M217">
        <v>77</v>
      </c>
      <c r="N217">
        <v>26.5546875</v>
      </c>
      <c r="O217">
        <v>249</v>
      </c>
      <c r="P217">
        <v>436</v>
      </c>
      <c r="Q217">
        <v>164</v>
      </c>
    </row>
    <row r="218" spans="1:17" x14ac:dyDescent="0.35">
      <c r="A218" t="s">
        <v>47</v>
      </c>
      <c r="B218" t="s">
        <v>19</v>
      </c>
      <c r="C218">
        <v>90090.04</v>
      </c>
      <c r="D218">
        <v>122703.94</v>
      </c>
      <c r="E218">
        <v>97407.5</v>
      </c>
      <c r="F218">
        <v>310201.48</v>
      </c>
      <c r="G218">
        <v>4231.5974135814204</v>
      </c>
      <c r="H218">
        <v>73.305999999999997</v>
      </c>
      <c r="I218">
        <v>14.33</v>
      </c>
      <c r="J218">
        <v>89.3</v>
      </c>
      <c r="K218">
        <v>596</v>
      </c>
      <c r="L218">
        <v>-9</v>
      </c>
      <c r="M218">
        <v>52</v>
      </c>
      <c r="N218">
        <v>27.736842105263101</v>
      </c>
      <c r="O218">
        <v>260</v>
      </c>
      <c r="P218">
        <v>345</v>
      </c>
      <c r="Q218">
        <v>156</v>
      </c>
    </row>
    <row r="219" spans="1:17" x14ac:dyDescent="0.35">
      <c r="A219" t="s">
        <v>47</v>
      </c>
      <c r="B219" t="s">
        <v>20</v>
      </c>
      <c r="C219">
        <v>98315.36</v>
      </c>
      <c r="D219">
        <v>146903.56</v>
      </c>
      <c r="E219">
        <v>144427.34</v>
      </c>
      <c r="F219">
        <v>389646.26</v>
      </c>
      <c r="G219">
        <v>5315.33926281614</v>
      </c>
      <c r="H219">
        <v>73.305999999999997</v>
      </c>
      <c r="I219">
        <v>21.8</v>
      </c>
      <c r="J219">
        <v>122.2</v>
      </c>
      <c r="K219">
        <v>1120</v>
      </c>
      <c r="L219">
        <v>-13</v>
      </c>
      <c r="M219">
        <v>60</v>
      </c>
      <c r="N219">
        <v>21.5625</v>
      </c>
      <c r="O219">
        <v>886</v>
      </c>
      <c r="P219">
        <v>1140</v>
      </c>
      <c r="Q219">
        <v>446</v>
      </c>
    </row>
    <row r="220" spans="1:17" x14ac:dyDescent="0.35">
      <c r="A220" t="s">
        <v>47</v>
      </c>
      <c r="B220" t="s">
        <v>21</v>
      </c>
      <c r="C220">
        <v>112452.14</v>
      </c>
      <c r="D220">
        <v>175390.93</v>
      </c>
      <c r="E220">
        <v>199282.65</v>
      </c>
      <c r="F220">
        <v>487125.72</v>
      </c>
      <c r="G220">
        <v>6645.1002646440902</v>
      </c>
      <c r="H220">
        <v>73.305999999999997</v>
      </c>
      <c r="I220">
        <v>20.27</v>
      </c>
      <c r="J220">
        <v>120</v>
      </c>
      <c r="K220">
        <v>1971</v>
      </c>
      <c r="L220">
        <v>-17</v>
      </c>
      <c r="M220">
        <v>55</v>
      </c>
      <c r="N220">
        <v>19.945</v>
      </c>
      <c r="O220">
        <v>1383</v>
      </c>
      <c r="P220">
        <v>1107</v>
      </c>
      <c r="Q220">
        <v>371</v>
      </c>
    </row>
    <row r="221" spans="1:17" x14ac:dyDescent="0.35">
      <c r="A221" t="s">
        <v>47</v>
      </c>
      <c r="B221" t="s">
        <v>22</v>
      </c>
      <c r="C221">
        <v>77579</v>
      </c>
      <c r="D221">
        <v>138556.70000000001</v>
      </c>
      <c r="E221">
        <v>106380.4</v>
      </c>
      <c r="F221">
        <v>322516.09999999998</v>
      </c>
      <c r="G221">
        <v>4399.5866641202601</v>
      </c>
      <c r="H221">
        <v>73.305999999999997</v>
      </c>
      <c r="I221">
        <v>15.56</v>
      </c>
      <c r="J221">
        <v>43.9</v>
      </c>
      <c r="K221">
        <v>312</v>
      </c>
      <c r="L221">
        <v>-22</v>
      </c>
      <c r="M221">
        <v>63</v>
      </c>
      <c r="N221">
        <v>26.405797101449199</v>
      </c>
      <c r="O221">
        <v>525</v>
      </c>
      <c r="P221">
        <v>574</v>
      </c>
      <c r="Q221">
        <v>162</v>
      </c>
    </row>
    <row r="222" spans="1:17" x14ac:dyDescent="0.35">
      <c r="A222" t="s">
        <v>47</v>
      </c>
      <c r="B222" t="s">
        <v>23</v>
      </c>
      <c r="C222">
        <v>137475.65</v>
      </c>
      <c r="D222">
        <v>278542.28000000003</v>
      </c>
      <c r="E222">
        <v>245350.23</v>
      </c>
      <c r="F222">
        <v>661368.16</v>
      </c>
      <c r="G222">
        <v>9022.0194799879901</v>
      </c>
      <c r="H222">
        <v>73.305999999999997</v>
      </c>
      <c r="I222">
        <v>20.99</v>
      </c>
      <c r="J222">
        <v>137.69999999999999</v>
      </c>
      <c r="K222">
        <v>1136</v>
      </c>
      <c r="L222">
        <v>-9</v>
      </c>
      <c r="M222">
        <v>55</v>
      </c>
      <c r="N222">
        <v>22.5416666666666</v>
      </c>
      <c r="O222">
        <v>1029</v>
      </c>
      <c r="P222">
        <v>979</v>
      </c>
      <c r="Q222">
        <v>386</v>
      </c>
    </row>
    <row r="223" spans="1:17" x14ac:dyDescent="0.35">
      <c r="A223" t="s">
        <v>47</v>
      </c>
      <c r="B223" t="s">
        <v>24</v>
      </c>
      <c r="C223">
        <v>134063.639999999</v>
      </c>
      <c r="D223">
        <v>275126.13</v>
      </c>
      <c r="E223">
        <v>303181.59000000003</v>
      </c>
      <c r="F223">
        <v>712371.36</v>
      </c>
      <c r="G223">
        <v>9717.7769896052105</v>
      </c>
      <c r="H223">
        <v>73.305999999999997</v>
      </c>
      <c r="I223">
        <v>24.76</v>
      </c>
      <c r="J223">
        <v>183</v>
      </c>
      <c r="K223">
        <v>1534</v>
      </c>
      <c r="L223">
        <v>-15</v>
      </c>
      <c r="M223">
        <v>65</v>
      </c>
      <c r="N223">
        <v>23.9646017699115</v>
      </c>
      <c r="O223">
        <v>1415</v>
      </c>
      <c r="P223">
        <v>1224</v>
      </c>
      <c r="Q223">
        <v>448</v>
      </c>
    </row>
    <row r="224" spans="1:17" x14ac:dyDescent="0.35">
      <c r="A224" t="s">
        <v>47</v>
      </c>
      <c r="B224" t="s">
        <v>25</v>
      </c>
      <c r="C224">
        <v>129893.55</v>
      </c>
      <c r="D224">
        <v>324986.88</v>
      </c>
      <c r="E224">
        <v>373978.32</v>
      </c>
      <c r="F224">
        <v>828858.75</v>
      </c>
      <c r="G224">
        <v>11306.833683463799</v>
      </c>
      <c r="H224">
        <v>73.305999999999997</v>
      </c>
      <c r="I224">
        <v>33.950000000000003</v>
      </c>
      <c r="J224">
        <v>172.3</v>
      </c>
      <c r="K224">
        <v>2520</v>
      </c>
      <c r="L224">
        <v>-12</v>
      </c>
      <c r="M224">
        <v>48</v>
      </c>
      <c r="N224">
        <v>23.3</v>
      </c>
      <c r="O224">
        <v>899</v>
      </c>
      <c r="P224">
        <v>779</v>
      </c>
      <c r="Q224">
        <v>288</v>
      </c>
    </row>
    <row r="225" spans="1:17" x14ac:dyDescent="0.35">
      <c r="A225" t="s">
        <v>47</v>
      </c>
      <c r="B225" t="s">
        <v>26</v>
      </c>
      <c r="C225">
        <v>134226.94</v>
      </c>
      <c r="D225">
        <v>289113.78999999998</v>
      </c>
      <c r="E225">
        <v>299252.95</v>
      </c>
      <c r="F225">
        <v>722593.68</v>
      </c>
      <c r="G225">
        <v>9857.2242381251199</v>
      </c>
      <c r="H225">
        <v>73.305999999999997</v>
      </c>
      <c r="I225">
        <v>23.86</v>
      </c>
      <c r="J225">
        <v>100.9</v>
      </c>
      <c r="K225">
        <v>611</v>
      </c>
      <c r="L225">
        <v>-8</v>
      </c>
      <c r="M225">
        <v>59</v>
      </c>
      <c r="N225">
        <v>28.4873417721519</v>
      </c>
      <c r="O225">
        <v>667</v>
      </c>
      <c r="P225">
        <v>499</v>
      </c>
      <c r="Q225">
        <v>235</v>
      </c>
    </row>
    <row r="226" spans="1:17" x14ac:dyDescent="0.35">
      <c r="A226" t="s">
        <v>47</v>
      </c>
      <c r="B226" t="s">
        <v>29</v>
      </c>
      <c r="C226">
        <v>126878.26</v>
      </c>
      <c r="D226">
        <v>250473.5</v>
      </c>
      <c r="E226">
        <v>161169.99</v>
      </c>
      <c r="F226">
        <v>538521.75</v>
      </c>
      <c r="G226">
        <v>7346.21654434834</v>
      </c>
      <c r="H226">
        <v>73.305999999999997</v>
      </c>
      <c r="I226">
        <v>21.33</v>
      </c>
      <c r="J226">
        <v>190</v>
      </c>
      <c r="K226">
        <v>2126</v>
      </c>
      <c r="L226">
        <v>-7</v>
      </c>
      <c r="M226">
        <v>64</v>
      </c>
      <c r="N226">
        <v>23.987500000000001</v>
      </c>
      <c r="O226">
        <v>1568</v>
      </c>
      <c r="P226">
        <v>1428</v>
      </c>
      <c r="Q226">
        <v>518</v>
      </c>
    </row>
    <row r="227" spans="1:17" x14ac:dyDescent="0.35">
      <c r="A227" t="s">
        <v>47</v>
      </c>
      <c r="B227" t="s">
        <v>27</v>
      </c>
      <c r="C227">
        <v>123540.47</v>
      </c>
      <c r="D227">
        <v>250934.72</v>
      </c>
      <c r="E227">
        <v>183089.81</v>
      </c>
      <c r="F227">
        <v>557565</v>
      </c>
      <c r="G227">
        <v>7605.9940523285904</v>
      </c>
      <c r="H227">
        <v>73.305999999999997</v>
      </c>
      <c r="I227">
        <v>27.53</v>
      </c>
      <c r="J227">
        <v>99.3</v>
      </c>
      <c r="K227">
        <v>851</v>
      </c>
      <c r="L227">
        <v>-13</v>
      </c>
      <c r="M227">
        <v>62</v>
      </c>
      <c r="N227">
        <v>25.148</v>
      </c>
      <c r="O227">
        <v>1204</v>
      </c>
      <c r="P227">
        <v>1176</v>
      </c>
      <c r="Q227">
        <v>381</v>
      </c>
    </row>
    <row r="228" spans="1:17" x14ac:dyDescent="0.35">
      <c r="A228" t="s">
        <v>48</v>
      </c>
      <c r="B228" t="s">
        <v>18</v>
      </c>
      <c r="C228">
        <v>107181.01</v>
      </c>
      <c r="D228">
        <v>118466.45</v>
      </c>
      <c r="E228">
        <v>99837.84</v>
      </c>
      <c r="F228">
        <v>325485.3</v>
      </c>
      <c r="G228">
        <v>3255.5692252295498</v>
      </c>
      <c r="H228">
        <v>99.977999999999994</v>
      </c>
      <c r="I228">
        <v>9.43</v>
      </c>
      <c r="J228">
        <v>55</v>
      </c>
      <c r="K228">
        <v>428</v>
      </c>
      <c r="L228">
        <v>-19</v>
      </c>
      <c r="M228">
        <v>81</v>
      </c>
      <c r="N228">
        <v>23.551724137931</v>
      </c>
      <c r="O228">
        <v>800</v>
      </c>
      <c r="P228">
        <v>634</v>
      </c>
      <c r="Q228">
        <v>293</v>
      </c>
    </row>
    <row r="229" spans="1:17" x14ac:dyDescent="0.35">
      <c r="A229" t="s">
        <v>48</v>
      </c>
      <c r="B229" t="s">
        <v>19</v>
      </c>
      <c r="C229">
        <v>130961.31</v>
      </c>
      <c r="D229">
        <v>144141.24</v>
      </c>
      <c r="E229">
        <v>115552.42</v>
      </c>
      <c r="F229">
        <v>390654.97</v>
      </c>
      <c r="G229">
        <v>3907.4093300526101</v>
      </c>
      <c r="H229">
        <v>99.977999999999994</v>
      </c>
      <c r="I229">
        <v>11.52</v>
      </c>
      <c r="J229">
        <v>88.6</v>
      </c>
      <c r="K229">
        <v>720</v>
      </c>
      <c r="L229">
        <v>-28</v>
      </c>
      <c r="M229">
        <v>55</v>
      </c>
      <c r="N229">
        <v>21.233333333333299</v>
      </c>
      <c r="O229">
        <v>1139</v>
      </c>
      <c r="P229">
        <v>1171</v>
      </c>
      <c r="Q229">
        <v>481</v>
      </c>
    </row>
    <row r="230" spans="1:17" x14ac:dyDescent="0.35">
      <c r="A230" t="s">
        <v>48</v>
      </c>
      <c r="B230" t="s">
        <v>20</v>
      </c>
      <c r="C230">
        <v>130241.83</v>
      </c>
      <c r="D230">
        <v>170099.85</v>
      </c>
      <c r="E230">
        <v>113528.34</v>
      </c>
      <c r="F230">
        <v>413870.02</v>
      </c>
      <c r="G230">
        <v>4139.6109144011598</v>
      </c>
      <c r="H230">
        <v>99.977999999999994</v>
      </c>
      <c r="I230">
        <v>21.46</v>
      </c>
      <c r="J230">
        <v>119.3</v>
      </c>
      <c r="K230">
        <v>2002</v>
      </c>
      <c r="L230">
        <v>-26</v>
      </c>
      <c r="M230">
        <v>62</v>
      </c>
      <c r="N230">
        <v>17.647260273972599</v>
      </c>
      <c r="O230">
        <v>2091</v>
      </c>
      <c r="P230">
        <v>2066</v>
      </c>
      <c r="Q230">
        <v>703</v>
      </c>
    </row>
    <row r="231" spans="1:17" x14ac:dyDescent="0.35">
      <c r="A231" t="s">
        <v>48</v>
      </c>
      <c r="B231" t="s">
        <v>21</v>
      </c>
      <c r="C231">
        <v>124253.49</v>
      </c>
      <c r="D231">
        <v>166158.75</v>
      </c>
      <c r="E231">
        <v>113695.38</v>
      </c>
      <c r="F231">
        <v>404107.62</v>
      </c>
      <c r="G231">
        <v>4041.9654323951199</v>
      </c>
      <c r="H231">
        <v>99.977999999999994</v>
      </c>
      <c r="I231">
        <v>14.77</v>
      </c>
      <c r="J231">
        <v>123.5</v>
      </c>
      <c r="K231">
        <v>2169</v>
      </c>
      <c r="L231">
        <v>-32</v>
      </c>
      <c r="M231">
        <v>67</v>
      </c>
      <c r="N231">
        <v>14.1851851851851</v>
      </c>
      <c r="O231">
        <v>2248</v>
      </c>
      <c r="P231">
        <v>2133</v>
      </c>
      <c r="Q231">
        <v>680</v>
      </c>
    </row>
    <row r="232" spans="1:17" x14ac:dyDescent="0.35">
      <c r="A232" t="s">
        <v>48</v>
      </c>
      <c r="B232" t="s">
        <v>22</v>
      </c>
      <c r="C232">
        <v>100544.37</v>
      </c>
      <c r="D232">
        <v>121774.7</v>
      </c>
      <c r="E232">
        <v>69834.039999999994</v>
      </c>
      <c r="F232">
        <v>292153.11</v>
      </c>
      <c r="G232">
        <v>2922.1739782752202</v>
      </c>
      <c r="H232">
        <v>99.977999999999994</v>
      </c>
      <c r="I232">
        <v>15.77</v>
      </c>
      <c r="J232">
        <v>54.3</v>
      </c>
      <c r="K232">
        <v>278</v>
      </c>
      <c r="L232">
        <v>-23</v>
      </c>
      <c r="M232">
        <v>65</v>
      </c>
      <c r="N232">
        <v>23.958677685950398</v>
      </c>
      <c r="O232">
        <v>890</v>
      </c>
      <c r="P232">
        <v>994</v>
      </c>
      <c r="Q232">
        <v>334</v>
      </c>
    </row>
    <row r="233" spans="1:17" x14ac:dyDescent="0.35">
      <c r="A233" t="s">
        <v>48</v>
      </c>
      <c r="B233" t="s">
        <v>23</v>
      </c>
      <c r="C233">
        <v>156436.20000000001</v>
      </c>
      <c r="D233">
        <v>261597.04</v>
      </c>
      <c r="E233">
        <v>160660.25</v>
      </c>
      <c r="F233">
        <v>578693.49</v>
      </c>
      <c r="G233">
        <v>5788.2083058272801</v>
      </c>
      <c r="H233">
        <v>99.977999999999994</v>
      </c>
      <c r="I233">
        <v>19.68</v>
      </c>
      <c r="J233">
        <v>164.7</v>
      </c>
      <c r="K233">
        <v>1765</v>
      </c>
      <c r="L233">
        <v>-18</v>
      </c>
      <c r="M233">
        <v>59</v>
      </c>
      <c r="N233">
        <v>22.010563380281599</v>
      </c>
      <c r="O233">
        <v>1863</v>
      </c>
      <c r="P233">
        <v>1466</v>
      </c>
      <c r="Q233">
        <v>737</v>
      </c>
    </row>
    <row r="234" spans="1:17" x14ac:dyDescent="0.35">
      <c r="A234" t="s">
        <v>48</v>
      </c>
      <c r="B234" t="s">
        <v>24</v>
      </c>
      <c r="C234">
        <v>152367.92000000001</v>
      </c>
      <c r="D234">
        <v>237626.34</v>
      </c>
      <c r="E234">
        <v>212015.23</v>
      </c>
      <c r="F234">
        <v>602009.49</v>
      </c>
      <c r="G234">
        <v>6021.4196123147003</v>
      </c>
      <c r="H234">
        <v>99.977999999999994</v>
      </c>
      <c r="I234">
        <v>15.88</v>
      </c>
      <c r="J234">
        <v>108.9</v>
      </c>
      <c r="K234">
        <v>1466</v>
      </c>
      <c r="L234">
        <v>-31</v>
      </c>
      <c r="M234">
        <v>62</v>
      </c>
      <c r="N234">
        <v>18.958015267175501</v>
      </c>
      <c r="O234">
        <v>1750</v>
      </c>
      <c r="P234">
        <v>1693</v>
      </c>
      <c r="Q234">
        <v>616</v>
      </c>
    </row>
    <row r="235" spans="1:17" x14ac:dyDescent="0.35">
      <c r="A235" t="s">
        <v>48</v>
      </c>
      <c r="B235" t="s">
        <v>25</v>
      </c>
      <c r="C235">
        <v>181902.4</v>
      </c>
      <c r="D235">
        <v>303779.03999999998</v>
      </c>
      <c r="E235">
        <v>239688.93</v>
      </c>
      <c r="F235">
        <v>725370.37</v>
      </c>
      <c r="G235">
        <v>7255.2998659705099</v>
      </c>
      <c r="H235">
        <v>99.977999999999994</v>
      </c>
      <c r="I235">
        <v>22.64</v>
      </c>
      <c r="J235">
        <v>147.69999999999999</v>
      </c>
      <c r="K235">
        <v>2748</v>
      </c>
      <c r="L235">
        <v>-23</v>
      </c>
      <c r="M235">
        <v>57</v>
      </c>
      <c r="N235">
        <v>18.139751552795001</v>
      </c>
      <c r="O235">
        <v>2454</v>
      </c>
      <c r="P235">
        <v>2340</v>
      </c>
      <c r="Q235">
        <v>800</v>
      </c>
    </row>
    <row r="236" spans="1:17" x14ac:dyDescent="0.35">
      <c r="A236" t="s">
        <v>48</v>
      </c>
      <c r="B236" t="s">
        <v>26</v>
      </c>
      <c r="C236">
        <v>138148.51</v>
      </c>
      <c r="D236">
        <v>226808.12</v>
      </c>
      <c r="E236">
        <v>151028.82</v>
      </c>
      <c r="F236">
        <v>515985.45</v>
      </c>
      <c r="G236">
        <v>5160.9899177819098</v>
      </c>
      <c r="H236">
        <v>99.977999999999994</v>
      </c>
      <c r="I236">
        <v>14.7</v>
      </c>
      <c r="J236">
        <v>107.3</v>
      </c>
      <c r="K236">
        <v>1181</v>
      </c>
      <c r="L236">
        <v>-27</v>
      </c>
      <c r="M236">
        <v>51</v>
      </c>
      <c r="N236">
        <v>21.293859649122801</v>
      </c>
      <c r="O236">
        <v>1370</v>
      </c>
      <c r="P236">
        <v>1406</v>
      </c>
      <c r="Q236">
        <v>496</v>
      </c>
    </row>
    <row r="237" spans="1:17" x14ac:dyDescent="0.35">
      <c r="A237" t="s">
        <v>48</v>
      </c>
      <c r="B237" t="s">
        <v>29</v>
      </c>
      <c r="C237">
        <v>129490.209999999</v>
      </c>
      <c r="D237">
        <v>175674.51</v>
      </c>
      <c r="E237">
        <v>97654.87</v>
      </c>
      <c r="F237">
        <v>402819.59</v>
      </c>
      <c r="G237">
        <v>4029.0822981055799</v>
      </c>
      <c r="H237">
        <v>99.977999999999994</v>
      </c>
      <c r="I237">
        <v>8.35</v>
      </c>
      <c r="J237">
        <v>64.8</v>
      </c>
      <c r="K237">
        <v>641</v>
      </c>
      <c r="L237">
        <v>-20</v>
      </c>
      <c r="M237">
        <v>69</v>
      </c>
      <c r="N237">
        <v>21.922619047619001</v>
      </c>
      <c r="O237">
        <v>895</v>
      </c>
      <c r="P237">
        <v>821</v>
      </c>
      <c r="Q237">
        <v>378</v>
      </c>
    </row>
    <row r="238" spans="1:17" x14ac:dyDescent="0.35">
      <c r="A238" t="s">
        <v>48</v>
      </c>
      <c r="B238" t="s">
        <v>27</v>
      </c>
      <c r="C238">
        <v>145092.48000000001</v>
      </c>
      <c r="D238">
        <v>205484.81</v>
      </c>
      <c r="E238">
        <v>100980.54</v>
      </c>
      <c r="F238">
        <v>451557.83</v>
      </c>
      <c r="G238">
        <v>4516.5719458280801</v>
      </c>
      <c r="H238">
        <v>99.977999999999994</v>
      </c>
      <c r="I238">
        <v>9.9</v>
      </c>
      <c r="J238">
        <v>75.099999999999994</v>
      </c>
      <c r="K238">
        <v>668</v>
      </c>
      <c r="L238">
        <v>-27</v>
      </c>
      <c r="M238">
        <v>57</v>
      </c>
      <c r="N238">
        <v>18.445544554455399</v>
      </c>
      <c r="O238">
        <v>1209</v>
      </c>
      <c r="P238">
        <v>1198</v>
      </c>
      <c r="Q238">
        <v>472</v>
      </c>
    </row>
    <row r="239" spans="1:17" x14ac:dyDescent="0.35">
      <c r="A239" t="s">
        <v>49</v>
      </c>
      <c r="B239" t="s">
        <v>18</v>
      </c>
      <c r="C239">
        <v>166686.16</v>
      </c>
      <c r="D239">
        <v>191697.2</v>
      </c>
      <c r="E239">
        <v>192864.25</v>
      </c>
      <c r="F239">
        <v>551247.61</v>
      </c>
      <c r="G239">
        <v>3073.9114263568399</v>
      </c>
      <c r="H239">
        <v>179.33099999999999</v>
      </c>
      <c r="I239">
        <v>22.55</v>
      </c>
      <c r="J239">
        <v>190.3</v>
      </c>
      <c r="K239">
        <v>1466</v>
      </c>
      <c r="L239">
        <v>-12</v>
      </c>
      <c r="M239">
        <v>77</v>
      </c>
      <c r="N239">
        <v>24.066037735849001</v>
      </c>
      <c r="O239">
        <v>1769</v>
      </c>
      <c r="P239">
        <v>1647</v>
      </c>
      <c r="Q239">
        <v>792</v>
      </c>
    </row>
    <row r="240" spans="1:17" x14ac:dyDescent="0.35">
      <c r="A240" t="s">
        <v>49</v>
      </c>
      <c r="B240" t="s">
        <v>19</v>
      </c>
      <c r="C240">
        <v>236285.27</v>
      </c>
      <c r="D240">
        <v>294409.75</v>
      </c>
      <c r="E240">
        <v>240741.08</v>
      </c>
      <c r="F240">
        <v>771436.1</v>
      </c>
      <c r="G240">
        <v>4301.7442606130498</v>
      </c>
      <c r="H240">
        <v>179.33099999999999</v>
      </c>
      <c r="I240">
        <v>26.37</v>
      </c>
      <c r="J240">
        <v>261.5</v>
      </c>
      <c r="K240">
        <v>1808</v>
      </c>
      <c r="L240">
        <v>-17</v>
      </c>
      <c r="M240">
        <v>64</v>
      </c>
      <c r="N240">
        <v>21.260869565217298</v>
      </c>
      <c r="O240">
        <v>2481</v>
      </c>
      <c r="P240">
        <v>2554</v>
      </c>
      <c r="Q240">
        <v>1124</v>
      </c>
    </row>
    <row r="241" spans="1:17" x14ac:dyDescent="0.35">
      <c r="A241" t="s">
        <v>49</v>
      </c>
      <c r="B241" t="s">
        <v>20</v>
      </c>
      <c r="C241">
        <v>195919.49</v>
      </c>
      <c r="D241">
        <v>309221.48</v>
      </c>
      <c r="E241">
        <v>222203.62</v>
      </c>
      <c r="F241">
        <v>727344.59</v>
      </c>
      <c r="G241">
        <v>4055.87762294304</v>
      </c>
      <c r="H241">
        <v>179.33099999999999</v>
      </c>
      <c r="I241">
        <v>27.48</v>
      </c>
      <c r="J241">
        <v>205.4</v>
      </c>
      <c r="K241">
        <v>2788</v>
      </c>
      <c r="L241">
        <v>-18</v>
      </c>
      <c r="M241">
        <v>59</v>
      </c>
      <c r="N241">
        <v>18.5521472392638</v>
      </c>
      <c r="O241">
        <v>2513</v>
      </c>
      <c r="P241">
        <v>2523</v>
      </c>
      <c r="Q241">
        <v>987</v>
      </c>
    </row>
    <row r="242" spans="1:17" x14ac:dyDescent="0.35">
      <c r="A242" t="s">
        <v>49</v>
      </c>
      <c r="B242" t="s">
        <v>21</v>
      </c>
      <c r="C242">
        <v>230932.42</v>
      </c>
      <c r="D242">
        <v>334389.26</v>
      </c>
      <c r="E242">
        <v>280124.93</v>
      </c>
      <c r="F242">
        <v>845446.61</v>
      </c>
      <c r="G242">
        <v>4714.4476415120598</v>
      </c>
      <c r="H242">
        <v>179.33099999999999</v>
      </c>
      <c r="I242">
        <v>18.84</v>
      </c>
      <c r="J242">
        <v>204</v>
      </c>
      <c r="K242">
        <v>2793</v>
      </c>
      <c r="L242">
        <v>-26</v>
      </c>
      <c r="M242">
        <v>61</v>
      </c>
      <c r="N242">
        <v>15.8788819875776</v>
      </c>
      <c r="O242">
        <v>2630</v>
      </c>
      <c r="P242">
        <v>2523</v>
      </c>
      <c r="Q242">
        <v>1065</v>
      </c>
    </row>
    <row r="243" spans="1:17" x14ac:dyDescent="0.35">
      <c r="A243" t="s">
        <v>49</v>
      </c>
      <c r="B243" t="s">
        <v>22</v>
      </c>
      <c r="C243">
        <v>134176.1</v>
      </c>
      <c r="D243">
        <v>263731.09999999998</v>
      </c>
      <c r="E243">
        <v>156283.54999999999</v>
      </c>
      <c r="F243">
        <v>554190.75</v>
      </c>
      <c r="G243">
        <v>3090.3232012312401</v>
      </c>
      <c r="H243">
        <v>179.33099999999999</v>
      </c>
      <c r="I243">
        <v>19.48</v>
      </c>
      <c r="J243">
        <v>87.8</v>
      </c>
      <c r="K243">
        <v>452</v>
      </c>
      <c r="L243">
        <v>-25</v>
      </c>
      <c r="M243">
        <v>59</v>
      </c>
      <c r="N243">
        <v>23.638613861386101</v>
      </c>
      <c r="O243">
        <v>918</v>
      </c>
      <c r="P243">
        <v>980</v>
      </c>
      <c r="Q243">
        <v>450</v>
      </c>
    </row>
    <row r="244" spans="1:17" x14ac:dyDescent="0.35">
      <c r="A244" t="s">
        <v>49</v>
      </c>
      <c r="B244" t="s">
        <v>23</v>
      </c>
      <c r="C244">
        <v>253351.85</v>
      </c>
      <c r="D244">
        <v>511542.06</v>
      </c>
      <c r="E244">
        <v>290463.14</v>
      </c>
      <c r="F244">
        <v>1055357.05</v>
      </c>
      <c r="G244">
        <v>5884.9671835878898</v>
      </c>
      <c r="H244">
        <v>179.33099999999999</v>
      </c>
      <c r="I244">
        <v>22.64</v>
      </c>
      <c r="J244">
        <v>235.2</v>
      </c>
      <c r="K244">
        <v>1983</v>
      </c>
      <c r="L244">
        <v>-16</v>
      </c>
      <c r="M244">
        <v>59</v>
      </c>
      <c r="N244">
        <v>22.2785714285714</v>
      </c>
      <c r="O244">
        <v>1956</v>
      </c>
      <c r="P244">
        <v>1775</v>
      </c>
      <c r="Q244">
        <v>856</v>
      </c>
    </row>
    <row r="245" spans="1:17" x14ac:dyDescent="0.35">
      <c r="A245" t="s">
        <v>49</v>
      </c>
      <c r="B245" t="s">
        <v>24</v>
      </c>
      <c r="C245">
        <v>241699.42</v>
      </c>
      <c r="D245">
        <v>441911.75</v>
      </c>
      <c r="E245">
        <v>323055.98</v>
      </c>
      <c r="F245">
        <v>1006667.15</v>
      </c>
      <c r="G245">
        <v>5613.4586323613803</v>
      </c>
      <c r="H245">
        <v>179.33099999999999</v>
      </c>
      <c r="I245">
        <v>18.920000000000002</v>
      </c>
      <c r="J245">
        <v>163.80000000000001</v>
      </c>
      <c r="K245">
        <v>1708</v>
      </c>
      <c r="L245">
        <v>-22</v>
      </c>
      <c r="M245">
        <v>64</v>
      </c>
      <c r="N245">
        <v>19.742753623188399</v>
      </c>
      <c r="O245">
        <v>1911</v>
      </c>
      <c r="P245">
        <v>2001</v>
      </c>
      <c r="Q245">
        <v>839</v>
      </c>
    </row>
    <row r="246" spans="1:17" x14ac:dyDescent="0.35">
      <c r="A246" t="s">
        <v>49</v>
      </c>
      <c r="B246" t="s">
        <v>25</v>
      </c>
      <c r="C246">
        <v>299349.25</v>
      </c>
      <c r="D246">
        <v>541721.18000000005</v>
      </c>
      <c r="E246">
        <v>421354.5</v>
      </c>
      <c r="F246">
        <v>1262424.93</v>
      </c>
      <c r="G246">
        <v>7039.6358131053703</v>
      </c>
      <c r="H246">
        <v>179.33099999999999</v>
      </c>
      <c r="I246">
        <v>22.01</v>
      </c>
      <c r="J246">
        <v>196.1</v>
      </c>
      <c r="K246">
        <v>3054</v>
      </c>
      <c r="L246">
        <v>-17</v>
      </c>
      <c r="M246">
        <v>53</v>
      </c>
      <c r="N246">
        <v>19.3741721854304</v>
      </c>
      <c r="O246">
        <v>2444</v>
      </c>
      <c r="P246">
        <v>2551</v>
      </c>
      <c r="Q246">
        <v>877</v>
      </c>
    </row>
    <row r="247" spans="1:17" x14ac:dyDescent="0.35">
      <c r="A247" t="s">
        <v>49</v>
      </c>
      <c r="B247" t="s">
        <v>26</v>
      </c>
      <c r="C247">
        <v>220410.99</v>
      </c>
      <c r="D247">
        <v>436510.09</v>
      </c>
      <c r="E247">
        <v>265773.75</v>
      </c>
      <c r="F247">
        <v>922694.83</v>
      </c>
      <c r="G247">
        <v>5145.2054023007704</v>
      </c>
      <c r="H247">
        <v>179.33099999999999</v>
      </c>
      <c r="I247">
        <v>20.46</v>
      </c>
      <c r="J247">
        <v>151.80000000000001</v>
      </c>
      <c r="K247">
        <v>1762</v>
      </c>
      <c r="L247">
        <v>-17</v>
      </c>
      <c r="M247">
        <v>57</v>
      </c>
      <c r="N247">
        <v>23.908088235294102</v>
      </c>
      <c r="O247">
        <v>1646</v>
      </c>
      <c r="P247">
        <v>1612</v>
      </c>
      <c r="Q247">
        <v>629</v>
      </c>
    </row>
    <row r="248" spans="1:17" x14ac:dyDescent="0.35">
      <c r="A248" t="s">
        <v>49</v>
      </c>
      <c r="B248" t="s">
        <v>29</v>
      </c>
      <c r="C248">
        <v>187685.33</v>
      </c>
      <c r="D248">
        <v>359018.71</v>
      </c>
      <c r="E248">
        <v>169924.82</v>
      </c>
      <c r="F248">
        <v>716628.86</v>
      </c>
      <c r="G248">
        <v>3996.12370421176</v>
      </c>
      <c r="H248">
        <v>179.33099999999999</v>
      </c>
      <c r="I248">
        <v>13.39</v>
      </c>
      <c r="J248">
        <v>113</v>
      </c>
      <c r="K248">
        <v>1062</v>
      </c>
      <c r="L248">
        <v>-12</v>
      </c>
      <c r="M248">
        <v>66</v>
      </c>
      <c r="N248">
        <v>22.278761061946899</v>
      </c>
      <c r="O248">
        <v>1287</v>
      </c>
      <c r="P248">
        <v>1263</v>
      </c>
      <c r="Q248">
        <v>616</v>
      </c>
    </row>
    <row r="249" spans="1:17" x14ac:dyDescent="0.35">
      <c r="A249" t="s">
        <v>49</v>
      </c>
      <c r="B249" t="s">
        <v>27</v>
      </c>
      <c r="C249">
        <v>194863.64</v>
      </c>
      <c r="D249">
        <v>376798.12</v>
      </c>
      <c r="E249">
        <v>162592.25</v>
      </c>
      <c r="F249">
        <v>734254.01</v>
      </c>
      <c r="G249">
        <v>4094.4064885602602</v>
      </c>
      <c r="H249">
        <v>179.33099999999999</v>
      </c>
      <c r="I249">
        <v>15.73</v>
      </c>
      <c r="J249">
        <v>108.9</v>
      </c>
      <c r="K249">
        <v>800</v>
      </c>
      <c r="L249">
        <v>-18</v>
      </c>
      <c r="M249">
        <v>55</v>
      </c>
      <c r="N249">
        <v>22.118110236220399</v>
      </c>
      <c r="O249">
        <v>1274</v>
      </c>
      <c r="P249">
        <v>1345</v>
      </c>
      <c r="Q249">
        <v>605</v>
      </c>
    </row>
    <row r="250" spans="1:17" x14ac:dyDescent="0.35">
      <c r="A250" t="s">
        <v>50</v>
      </c>
      <c r="B250" t="s">
        <v>18</v>
      </c>
      <c r="C250">
        <v>107844.26</v>
      </c>
      <c r="D250">
        <v>159343.29999999999</v>
      </c>
      <c r="E250">
        <v>170689.05</v>
      </c>
      <c r="F250">
        <v>437876.61</v>
      </c>
      <c r="G250">
        <v>4099.5844022095298</v>
      </c>
      <c r="H250">
        <v>106.81</v>
      </c>
      <c r="I250">
        <v>8.51</v>
      </c>
      <c r="J250">
        <v>25.9</v>
      </c>
      <c r="K250">
        <v>24</v>
      </c>
      <c r="L250">
        <v>-4</v>
      </c>
      <c r="M250">
        <v>80</v>
      </c>
      <c r="N250">
        <v>30.596590909090899</v>
      </c>
      <c r="O250">
        <v>270</v>
      </c>
      <c r="P250">
        <v>296</v>
      </c>
      <c r="Q250">
        <v>138</v>
      </c>
    </row>
    <row r="251" spans="1:17" x14ac:dyDescent="0.35">
      <c r="A251" t="s">
        <v>50</v>
      </c>
      <c r="B251" t="s">
        <v>19</v>
      </c>
      <c r="C251">
        <v>165718.38</v>
      </c>
      <c r="D251">
        <v>259022.09</v>
      </c>
      <c r="E251">
        <v>262690.5</v>
      </c>
      <c r="F251">
        <v>687430.97</v>
      </c>
      <c r="G251">
        <v>6436.0169459788403</v>
      </c>
      <c r="H251">
        <v>106.81</v>
      </c>
      <c r="I251">
        <v>9.14</v>
      </c>
      <c r="J251">
        <v>51</v>
      </c>
      <c r="K251">
        <v>298</v>
      </c>
      <c r="L251">
        <v>-18</v>
      </c>
      <c r="M251">
        <v>73</v>
      </c>
      <c r="N251">
        <v>27.634453781512601</v>
      </c>
      <c r="O251">
        <v>657</v>
      </c>
      <c r="P251">
        <v>602</v>
      </c>
      <c r="Q251">
        <v>221</v>
      </c>
    </row>
    <row r="252" spans="1:17" x14ac:dyDescent="0.35">
      <c r="A252" t="s">
        <v>50</v>
      </c>
      <c r="B252" t="s">
        <v>20</v>
      </c>
      <c r="C252">
        <v>146258.01999999999</v>
      </c>
      <c r="D252">
        <v>270277.78999999998</v>
      </c>
      <c r="E252">
        <v>263604.38</v>
      </c>
      <c r="F252">
        <v>680140.19</v>
      </c>
      <c r="G252">
        <v>6367.7576069656398</v>
      </c>
      <c r="H252">
        <v>106.81</v>
      </c>
      <c r="I252">
        <v>17.27</v>
      </c>
      <c r="J252">
        <v>105.1</v>
      </c>
      <c r="K252">
        <v>757</v>
      </c>
      <c r="L252">
        <v>-21</v>
      </c>
      <c r="M252">
        <v>79</v>
      </c>
      <c r="N252">
        <v>23.216535433070799</v>
      </c>
      <c r="O252">
        <v>1235</v>
      </c>
      <c r="P252">
        <v>1228</v>
      </c>
      <c r="Q252">
        <v>398</v>
      </c>
    </row>
    <row r="253" spans="1:17" x14ac:dyDescent="0.35">
      <c r="A253" t="s">
        <v>50</v>
      </c>
      <c r="B253" t="s">
        <v>21</v>
      </c>
      <c r="C253">
        <v>133195.45000000001</v>
      </c>
      <c r="D253">
        <v>263420.73</v>
      </c>
      <c r="E253">
        <v>192967.09</v>
      </c>
      <c r="F253">
        <v>589583.27</v>
      </c>
      <c r="G253">
        <v>5519.9257560153501</v>
      </c>
      <c r="H253">
        <v>106.81</v>
      </c>
      <c r="I253">
        <v>11.84</v>
      </c>
      <c r="J253">
        <v>104.7</v>
      </c>
      <c r="K253">
        <v>942</v>
      </c>
      <c r="L253">
        <v>-23</v>
      </c>
      <c r="M253">
        <v>63</v>
      </c>
      <c r="N253">
        <v>19.825342465753401</v>
      </c>
      <c r="O253">
        <v>1576</v>
      </c>
      <c r="P253">
        <v>1650</v>
      </c>
      <c r="Q253">
        <v>406</v>
      </c>
    </row>
    <row r="254" spans="1:17" x14ac:dyDescent="0.35">
      <c r="A254" t="s">
        <v>50</v>
      </c>
      <c r="B254" t="s">
        <v>22</v>
      </c>
      <c r="C254">
        <v>73212.92</v>
      </c>
      <c r="D254">
        <v>204532.93</v>
      </c>
      <c r="E254">
        <v>164896.26</v>
      </c>
      <c r="F254">
        <v>442642.11</v>
      </c>
      <c r="G254">
        <v>4144.2010111412701</v>
      </c>
      <c r="H254">
        <v>106.81</v>
      </c>
      <c r="I254">
        <v>10.75</v>
      </c>
      <c r="J254">
        <v>21.4</v>
      </c>
      <c r="K254">
        <v>48</v>
      </c>
      <c r="L254">
        <v>-16</v>
      </c>
      <c r="M254">
        <v>69</v>
      </c>
      <c r="N254">
        <v>28.738372093023202</v>
      </c>
      <c r="O254">
        <v>367</v>
      </c>
      <c r="P254">
        <v>434</v>
      </c>
      <c r="Q254">
        <v>107</v>
      </c>
    </row>
    <row r="255" spans="1:17" x14ac:dyDescent="0.35">
      <c r="A255" t="s">
        <v>50</v>
      </c>
      <c r="B255" t="s">
        <v>23</v>
      </c>
      <c r="C255">
        <v>169172.93</v>
      </c>
      <c r="D255">
        <v>411173.52</v>
      </c>
      <c r="E255">
        <v>364923.45</v>
      </c>
      <c r="F255">
        <v>945269.9</v>
      </c>
      <c r="G255">
        <v>8850.0131073869397</v>
      </c>
      <c r="H255">
        <v>106.81</v>
      </c>
      <c r="I255">
        <v>16.05</v>
      </c>
      <c r="J255">
        <v>102.9</v>
      </c>
      <c r="K255">
        <v>444</v>
      </c>
      <c r="L255">
        <v>-9</v>
      </c>
      <c r="M255">
        <v>81</v>
      </c>
      <c r="N255">
        <v>28.2045454545454</v>
      </c>
      <c r="O255">
        <v>985</v>
      </c>
      <c r="P255">
        <v>845</v>
      </c>
      <c r="Q255">
        <v>303</v>
      </c>
    </row>
    <row r="256" spans="1:17" x14ac:dyDescent="0.35">
      <c r="A256" t="s">
        <v>50</v>
      </c>
      <c r="B256" t="s">
        <v>24</v>
      </c>
      <c r="C256">
        <v>195772.2</v>
      </c>
      <c r="D256">
        <v>403233.68</v>
      </c>
      <c r="E256">
        <v>380401.57</v>
      </c>
      <c r="F256">
        <v>979407.45</v>
      </c>
      <c r="G256">
        <v>9169.6231626252193</v>
      </c>
      <c r="H256">
        <v>106.81</v>
      </c>
      <c r="I256">
        <v>21.54</v>
      </c>
      <c r="J256">
        <v>178.9</v>
      </c>
      <c r="K256">
        <v>986</v>
      </c>
      <c r="L256">
        <v>-24</v>
      </c>
      <c r="M256">
        <v>71</v>
      </c>
      <c r="N256">
        <v>25.544943820224699</v>
      </c>
      <c r="O256">
        <v>1628</v>
      </c>
      <c r="P256">
        <v>1296</v>
      </c>
      <c r="Q256">
        <v>442</v>
      </c>
    </row>
    <row r="257" spans="1:17" x14ac:dyDescent="0.35">
      <c r="A257" t="s">
        <v>50</v>
      </c>
      <c r="B257" t="s">
        <v>25</v>
      </c>
      <c r="C257">
        <v>207866.37</v>
      </c>
      <c r="D257">
        <v>416605.32</v>
      </c>
      <c r="E257">
        <v>380973.99</v>
      </c>
      <c r="F257">
        <v>1005445.68</v>
      </c>
      <c r="G257">
        <v>9413.4039883906007</v>
      </c>
      <c r="H257">
        <v>106.81</v>
      </c>
      <c r="I257">
        <v>26.15</v>
      </c>
      <c r="J257">
        <v>108.1</v>
      </c>
      <c r="K257">
        <v>564</v>
      </c>
      <c r="L257">
        <v>-22</v>
      </c>
      <c r="M257">
        <v>65</v>
      </c>
      <c r="N257">
        <v>25.184065934065899</v>
      </c>
      <c r="O257">
        <v>1314</v>
      </c>
      <c r="P257">
        <v>1753</v>
      </c>
      <c r="Q257">
        <v>388</v>
      </c>
    </row>
    <row r="258" spans="1:17" x14ac:dyDescent="0.35">
      <c r="A258" t="s">
        <v>50</v>
      </c>
      <c r="B258" t="s">
        <v>26</v>
      </c>
      <c r="C258">
        <v>171811.7</v>
      </c>
      <c r="D258">
        <v>324795.98</v>
      </c>
      <c r="E258">
        <v>392654.97</v>
      </c>
      <c r="F258">
        <v>889262.65</v>
      </c>
      <c r="G258">
        <v>8325.6497518958895</v>
      </c>
      <c r="H258">
        <v>106.81</v>
      </c>
      <c r="I258">
        <v>17.55</v>
      </c>
      <c r="J258">
        <v>94.5</v>
      </c>
      <c r="K258">
        <v>262</v>
      </c>
      <c r="L258">
        <v>-12</v>
      </c>
      <c r="M258">
        <v>67</v>
      </c>
      <c r="N258">
        <v>28.469135802469101</v>
      </c>
      <c r="O258">
        <v>868</v>
      </c>
      <c r="P258">
        <v>831</v>
      </c>
      <c r="Q258">
        <v>273</v>
      </c>
    </row>
    <row r="259" spans="1:17" x14ac:dyDescent="0.35">
      <c r="A259" t="s">
        <v>50</v>
      </c>
      <c r="B259" t="s">
        <v>29</v>
      </c>
      <c r="C259">
        <v>148230.04999999999</v>
      </c>
      <c r="D259">
        <v>257818.03</v>
      </c>
      <c r="E259">
        <v>240012.84</v>
      </c>
      <c r="F259">
        <v>646060.92000000004</v>
      </c>
      <c r="G259">
        <v>6048.6931935211996</v>
      </c>
      <c r="H259">
        <v>106.81</v>
      </c>
      <c r="I259">
        <v>13.16</v>
      </c>
      <c r="J259">
        <v>116.1</v>
      </c>
      <c r="K259">
        <v>690.5</v>
      </c>
      <c r="L259">
        <v>-12</v>
      </c>
      <c r="M259">
        <v>72</v>
      </c>
      <c r="N259">
        <v>25.9233870967741</v>
      </c>
      <c r="O259">
        <v>1014</v>
      </c>
      <c r="P259">
        <v>810</v>
      </c>
      <c r="Q259">
        <v>304</v>
      </c>
    </row>
    <row r="260" spans="1:17" x14ac:dyDescent="0.35">
      <c r="A260" t="s">
        <v>50</v>
      </c>
      <c r="B260" t="s">
        <v>27</v>
      </c>
      <c r="C260">
        <v>130353.43</v>
      </c>
      <c r="D260">
        <v>275737.71000000002</v>
      </c>
      <c r="E260">
        <v>240985.82</v>
      </c>
      <c r="F260">
        <v>647076.96</v>
      </c>
      <c r="G260">
        <v>6058.2057859750903</v>
      </c>
      <c r="H260">
        <v>106.81</v>
      </c>
      <c r="I260">
        <v>17.93</v>
      </c>
      <c r="J260">
        <v>93.9</v>
      </c>
      <c r="K260">
        <v>404.5</v>
      </c>
      <c r="L260">
        <v>-19</v>
      </c>
      <c r="M260">
        <v>68</v>
      </c>
      <c r="N260">
        <v>25.9924242424242</v>
      </c>
      <c r="O260">
        <v>990</v>
      </c>
      <c r="P260">
        <v>1002</v>
      </c>
      <c r="Q260">
        <v>377</v>
      </c>
    </row>
    <row r="261" spans="1:17" x14ac:dyDescent="0.35">
      <c r="A261" t="s">
        <v>51</v>
      </c>
      <c r="B261" t="s">
        <v>18</v>
      </c>
      <c r="C261">
        <v>115912.77</v>
      </c>
      <c r="D261">
        <v>134158.16</v>
      </c>
      <c r="E261">
        <v>86889.47</v>
      </c>
      <c r="F261">
        <v>336960.4</v>
      </c>
      <c r="G261">
        <v>2195.43920459728</v>
      </c>
      <c r="H261">
        <v>153.482</v>
      </c>
      <c r="I261">
        <v>6.57</v>
      </c>
      <c r="J261">
        <v>24</v>
      </c>
      <c r="K261">
        <v>42</v>
      </c>
      <c r="L261">
        <v>-3</v>
      </c>
      <c r="M261">
        <v>82</v>
      </c>
      <c r="N261">
        <v>30.509615384615302</v>
      </c>
      <c r="O261">
        <v>340</v>
      </c>
      <c r="P261">
        <v>358</v>
      </c>
      <c r="Q261">
        <v>83</v>
      </c>
    </row>
    <row r="262" spans="1:17" x14ac:dyDescent="0.35">
      <c r="A262" t="s">
        <v>51</v>
      </c>
      <c r="B262" t="s">
        <v>19</v>
      </c>
      <c r="C262">
        <v>162473.29</v>
      </c>
      <c r="D262">
        <v>197566.14</v>
      </c>
      <c r="E262">
        <v>186633.3</v>
      </c>
      <c r="F262">
        <v>546672.73</v>
      </c>
      <c r="G262">
        <v>3561.80353396489</v>
      </c>
      <c r="H262">
        <v>153.482</v>
      </c>
      <c r="I262">
        <v>11.55</v>
      </c>
      <c r="J262">
        <v>52.6</v>
      </c>
      <c r="K262">
        <v>279</v>
      </c>
      <c r="L262">
        <v>-18</v>
      </c>
      <c r="M262">
        <v>54</v>
      </c>
      <c r="N262">
        <v>25.635593220338901</v>
      </c>
      <c r="O262">
        <v>710</v>
      </c>
      <c r="P262">
        <v>736</v>
      </c>
      <c r="Q262">
        <v>182</v>
      </c>
    </row>
    <row r="263" spans="1:17" x14ac:dyDescent="0.35">
      <c r="A263" t="s">
        <v>51</v>
      </c>
      <c r="B263" t="s">
        <v>20</v>
      </c>
      <c r="C263">
        <v>170476.77</v>
      </c>
      <c r="D263">
        <v>270742.92</v>
      </c>
      <c r="E263">
        <v>157055.79</v>
      </c>
      <c r="F263">
        <v>598275.48</v>
      </c>
      <c r="G263">
        <v>3898.0172267757698</v>
      </c>
      <c r="H263">
        <v>153.482</v>
      </c>
      <c r="I263">
        <v>17.11</v>
      </c>
      <c r="J263">
        <v>81.8</v>
      </c>
      <c r="K263">
        <v>638</v>
      </c>
      <c r="L263">
        <v>-18</v>
      </c>
      <c r="M263">
        <v>69</v>
      </c>
      <c r="N263">
        <v>21.669934640522801</v>
      </c>
      <c r="O263">
        <v>1391</v>
      </c>
      <c r="P263">
        <v>1220</v>
      </c>
      <c r="Q263">
        <v>316</v>
      </c>
    </row>
    <row r="264" spans="1:17" x14ac:dyDescent="0.35">
      <c r="A264" t="s">
        <v>51</v>
      </c>
      <c r="B264" t="s">
        <v>21</v>
      </c>
      <c r="C264">
        <v>194430.77</v>
      </c>
      <c r="D264">
        <v>241433.89</v>
      </c>
      <c r="E264">
        <v>134442.85</v>
      </c>
      <c r="F264">
        <v>570307.51</v>
      </c>
      <c r="G264">
        <v>3715.7940996338298</v>
      </c>
      <c r="H264">
        <v>153.482</v>
      </c>
      <c r="I264">
        <v>11.11</v>
      </c>
      <c r="J264">
        <v>94.5</v>
      </c>
      <c r="K264">
        <v>891</v>
      </c>
      <c r="L264">
        <v>-22</v>
      </c>
      <c r="M264">
        <v>67</v>
      </c>
      <c r="N264">
        <v>20.258241758241699</v>
      </c>
      <c r="O264">
        <v>1710</v>
      </c>
      <c r="P264">
        <v>1755</v>
      </c>
      <c r="Q264">
        <v>460</v>
      </c>
    </row>
    <row r="265" spans="1:17" x14ac:dyDescent="0.35">
      <c r="A265" t="s">
        <v>51</v>
      </c>
      <c r="B265" t="s">
        <v>22</v>
      </c>
      <c r="C265">
        <v>133508.85</v>
      </c>
      <c r="D265">
        <v>171530.82</v>
      </c>
      <c r="E265">
        <v>74829.210000000006</v>
      </c>
      <c r="F265">
        <v>379868.88</v>
      </c>
      <c r="G265">
        <v>2475.00605934246</v>
      </c>
      <c r="H265">
        <v>153.482</v>
      </c>
      <c r="I265">
        <v>12.72</v>
      </c>
      <c r="J265">
        <v>32.200000000000003</v>
      </c>
      <c r="K265">
        <v>103</v>
      </c>
      <c r="L265">
        <v>-17</v>
      </c>
      <c r="M265">
        <v>72</v>
      </c>
      <c r="N265">
        <v>27.157657657657602</v>
      </c>
      <c r="O265">
        <v>556</v>
      </c>
      <c r="P265">
        <v>646</v>
      </c>
      <c r="Q265">
        <v>129</v>
      </c>
    </row>
    <row r="266" spans="1:17" x14ac:dyDescent="0.35">
      <c r="A266" t="s">
        <v>51</v>
      </c>
      <c r="B266" t="s">
        <v>23</v>
      </c>
      <c r="C266">
        <v>175977.24</v>
      </c>
      <c r="D266">
        <v>264968.46999999997</v>
      </c>
      <c r="E266">
        <v>105164.71</v>
      </c>
      <c r="F266">
        <v>546110.42000000004</v>
      </c>
      <c r="G266">
        <v>3558.1398470178901</v>
      </c>
      <c r="H266">
        <v>153.482</v>
      </c>
      <c r="I266">
        <v>13.39</v>
      </c>
      <c r="J266">
        <v>70.2</v>
      </c>
      <c r="K266">
        <v>261</v>
      </c>
      <c r="L266">
        <v>-7</v>
      </c>
      <c r="M266">
        <v>66</v>
      </c>
      <c r="N266">
        <v>27.671232876712299</v>
      </c>
      <c r="O266">
        <v>745</v>
      </c>
      <c r="P266">
        <v>707</v>
      </c>
      <c r="Q266">
        <v>218</v>
      </c>
    </row>
    <row r="267" spans="1:17" x14ac:dyDescent="0.35">
      <c r="A267" t="s">
        <v>51</v>
      </c>
      <c r="B267" t="s">
        <v>24</v>
      </c>
      <c r="C267">
        <v>213680.25</v>
      </c>
      <c r="D267">
        <v>377810.05</v>
      </c>
      <c r="E267">
        <v>-81519.179999999993</v>
      </c>
      <c r="F267">
        <v>509971.12</v>
      </c>
      <c r="G267">
        <v>3322.6770565929501</v>
      </c>
      <c r="H267">
        <v>153.482</v>
      </c>
      <c r="I267">
        <v>13.51</v>
      </c>
      <c r="J267">
        <v>79.599999999999994</v>
      </c>
      <c r="K267">
        <v>543</v>
      </c>
      <c r="L267">
        <v>-26</v>
      </c>
      <c r="M267">
        <v>58</v>
      </c>
      <c r="N267">
        <v>23.9901960784313</v>
      </c>
      <c r="O267">
        <v>1174</v>
      </c>
      <c r="P267">
        <v>1007</v>
      </c>
      <c r="Q267">
        <v>292</v>
      </c>
    </row>
    <row r="268" spans="1:17" x14ac:dyDescent="0.35">
      <c r="A268" t="s">
        <v>51</v>
      </c>
      <c r="B268" t="s">
        <v>25</v>
      </c>
      <c r="C268">
        <v>158601.76</v>
      </c>
      <c r="D268">
        <v>346219.7</v>
      </c>
      <c r="E268">
        <v>265352.96999999997</v>
      </c>
      <c r="F268">
        <v>770174.43</v>
      </c>
      <c r="G268">
        <v>5018.0114280501903</v>
      </c>
      <c r="H268">
        <v>153.482</v>
      </c>
      <c r="I268">
        <v>17.7</v>
      </c>
      <c r="J268">
        <v>69.7</v>
      </c>
      <c r="K268">
        <v>362</v>
      </c>
      <c r="L268">
        <v>-20</v>
      </c>
      <c r="M268">
        <v>60</v>
      </c>
      <c r="N268">
        <v>24.615384615384599</v>
      </c>
      <c r="O268">
        <v>868</v>
      </c>
      <c r="P268">
        <v>1172</v>
      </c>
      <c r="Q268">
        <v>247</v>
      </c>
    </row>
    <row r="269" spans="1:17" x14ac:dyDescent="0.35">
      <c r="A269" t="s">
        <v>51</v>
      </c>
      <c r="B269" t="s">
        <v>26</v>
      </c>
      <c r="C269">
        <v>134883.74</v>
      </c>
      <c r="D269">
        <v>295430.87</v>
      </c>
      <c r="E269">
        <v>175667.29</v>
      </c>
      <c r="F269">
        <v>605981.9</v>
      </c>
      <c r="G269">
        <v>3948.22780521494</v>
      </c>
      <c r="H269">
        <v>153.482</v>
      </c>
      <c r="I269">
        <v>10.9</v>
      </c>
      <c r="J269">
        <v>64</v>
      </c>
      <c r="K269">
        <v>339</v>
      </c>
      <c r="L269">
        <v>-14</v>
      </c>
      <c r="M269">
        <v>57</v>
      </c>
      <c r="N269">
        <v>25.514423076922998</v>
      </c>
      <c r="O269">
        <v>741</v>
      </c>
      <c r="P269">
        <v>744</v>
      </c>
      <c r="Q269">
        <v>233</v>
      </c>
    </row>
    <row r="270" spans="1:17" x14ac:dyDescent="0.35">
      <c r="A270" t="s">
        <v>51</v>
      </c>
      <c r="B270" t="s">
        <v>29</v>
      </c>
      <c r="C270">
        <v>80463.58</v>
      </c>
      <c r="D270">
        <v>162444.1</v>
      </c>
      <c r="E270">
        <v>75503.69</v>
      </c>
      <c r="F270">
        <v>318411.37</v>
      </c>
      <c r="G270">
        <v>2074.5844463845901</v>
      </c>
      <c r="H270">
        <v>153.482</v>
      </c>
      <c r="I270">
        <v>5.73</v>
      </c>
      <c r="J270">
        <v>40.5</v>
      </c>
      <c r="K270">
        <v>422</v>
      </c>
      <c r="L270">
        <v>-14</v>
      </c>
      <c r="M270">
        <v>71</v>
      </c>
      <c r="N270">
        <v>27.038461538461501</v>
      </c>
      <c r="O270">
        <v>578</v>
      </c>
      <c r="P270">
        <v>394</v>
      </c>
      <c r="Q270">
        <v>132</v>
      </c>
    </row>
    <row r="271" spans="1:17" x14ac:dyDescent="0.35">
      <c r="A271" t="s">
        <v>51</v>
      </c>
      <c r="B271" t="s">
        <v>27</v>
      </c>
      <c r="C271">
        <v>145403.66</v>
      </c>
      <c r="D271">
        <v>264745.40999999997</v>
      </c>
      <c r="E271">
        <v>153688.51</v>
      </c>
      <c r="F271">
        <v>563837.57999999996</v>
      </c>
      <c r="G271">
        <v>3673.6397753482402</v>
      </c>
      <c r="H271">
        <v>153.482</v>
      </c>
      <c r="I271">
        <v>13.83</v>
      </c>
      <c r="J271">
        <v>88.2</v>
      </c>
      <c r="K271">
        <v>424</v>
      </c>
      <c r="L271">
        <v>-23</v>
      </c>
      <c r="M271">
        <v>58</v>
      </c>
      <c r="N271">
        <v>22.387096774193498</v>
      </c>
      <c r="O271">
        <v>1067</v>
      </c>
      <c r="P271">
        <v>990</v>
      </c>
      <c r="Q271">
        <v>280</v>
      </c>
    </row>
    <row r="272" spans="1:17" x14ac:dyDescent="0.35">
      <c r="A272" t="s">
        <v>52</v>
      </c>
      <c r="B272" t="s">
        <v>18</v>
      </c>
      <c r="C272">
        <v>193568.14</v>
      </c>
      <c r="D272">
        <v>304084.06</v>
      </c>
      <c r="E272">
        <v>277771.75</v>
      </c>
      <c r="F272">
        <v>775423.95</v>
      </c>
      <c r="G272">
        <v>3420.34921419087</v>
      </c>
      <c r="H272">
        <v>226.709</v>
      </c>
      <c r="I272">
        <v>14.55</v>
      </c>
      <c r="J272">
        <v>69.5</v>
      </c>
      <c r="K272">
        <v>338</v>
      </c>
      <c r="L272">
        <v>-16</v>
      </c>
      <c r="M272">
        <v>82</v>
      </c>
      <c r="N272">
        <v>29.381355932203299</v>
      </c>
      <c r="O272">
        <v>748</v>
      </c>
      <c r="P272">
        <v>777</v>
      </c>
      <c r="Q272">
        <v>225</v>
      </c>
    </row>
    <row r="273" spans="1:17" x14ac:dyDescent="0.35">
      <c r="A273" t="s">
        <v>52</v>
      </c>
      <c r="B273" t="s">
        <v>19</v>
      </c>
      <c r="C273">
        <v>249359.41</v>
      </c>
      <c r="D273">
        <v>384685.03</v>
      </c>
      <c r="E273">
        <v>373538.9</v>
      </c>
      <c r="F273">
        <v>1007583.34</v>
      </c>
      <c r="G273">
        <v>4444.3905623508499</v>
      </c>
      <c r="H273">
        <v>226.709</v>
      </c>
      <c r="I273">
        <v>8.32</v>
      </c>
      <c r="J273">
        <v>31.5</v>
      </c>
      <c r="K273">
        <v>329</v>
      </c>
      <c r="L273">
        <v>-15</v>
      </c>
      <c r="M273">
        <v>72</v>
      </c>
      <c r="N273">
        <v>25.5546875</v>
      </c>
      <c r="O273">
        <v>402</v>
      </c>
      <c r="P273">
        <v>812</v>
      </c>
      <c r="Q273">
        <v>83</v>
      </c>
    </row>
    <row r="274" spans="1:17" x14ac:dyDescent="0.35">
      <c r="A274" t="s">
        <v>52</v>
      </c>
      <c r="B274" t="s">
        <v>20</v>
      </c>
      <c r="C274">
        <v>206246.85</v>
      </c>
      <c r="D274">
        <v>346968.96</v>
      </c>
      <c r="E274">
        <v>308201.01</v>
      </c>
      <c r="F274">
        <v>861416.82</v>
      </c>
      <c r="G274">
        <v>3799.65868139332</v>
      </c>
      <c r="H274">
        <v>226.709</v>
      </c>
      <c r="I274">
        <v>17.61</v>
      </c>
      <c r="J274">
        <v>100.5</v>
      </c>
      <c r="K274">
        <v>1747</v>
      </c>
      <c r="L274">
        <v>-18</v>
      </c>
      <c r="M274">
        <v>80</v>
      </c>
      <c r="N274">
        <v>22.326291079812201</v>
      </c>
      <c r="O274">
        <v>2205</v>
      </c>
      <c r="P274">
        <v>2011</v>
      </c>
      <c r="Q274">
        <v>396</v>
      </c>
    </row>
    <row r="275" spans="1:17" x14ac:dyDescent="0.35">
      <c r="A275" t="s">
        <v>52</v>
      </c>
      <c r="B275" t="s">
        <v>21</v>
      </c>
      <c r="C275">
        <v>191436.54</v>
      </c>
      <c r="D275">
        <v>301820.46999999997</v>
      </c>
      <c r="E275">
        <v>284712.8</v>
      </c>
      <c r="F275">
        <v>777969.81</v>
      </c>
      <c r="G275">
        <v>3431.5788521849499</v>
      </c>
      <c r="H275">
        <v>226.709</v>
      </c>
      <c r="I275">
        <v>13.48</v>
      </c>
      <c r="J275">
        <v>64.5</v>
      </c>
      <c r="K275">
        <v>1722</v>
      </c>
      <c r="L275">
        <v>-22</v>
      </c>
      <c r="M275">
        <v>66</v>
      </c>
      <c r="N275">
        <v>22.5558139534883</v>
      </c>
      <c r="O275">
        <v>1661</v>
      </c>
      <c r="P275">
        <v>1883</v>
      </c>
      <c r="Q275">
        <v>433</v>
      </c>
    </row>
    <row r="276" spans="1:17" x14ac:dyDescent="0.35">
      <c r="A276" t="s">
        <v>52</v>
      </c>
      <c r="B276" t="s">
        <v>22</v>
      </c>
      <c r="C276">
        <v>109325.49</v>
      </c>
      <c r="D276">
        <v>226078.63</v>
      </c>
      <c r="E276">
        <v>168245.03</v>
      </c>
      <c r="F276">
        <v>503649.15</v>
      </c>
      <c r="G276">
        <v>2221.56663387867</v>
      </c>
      <c r="H276">
        <v>226.709</v>
      </c>
      <c r="I276">
        <v>13.25</v>
      </c>
      <c r="J276">
        <v>43.6</v>
      </c>
      <c r="K276">
        <v>172</v>
      </c>
      <c r="L276">
        <v>-14</v>
      </c>
      <c r="M276">
        <v>70</v>
      </c>
      <c r="N276">
        <v>27.588709677419299</v>
      </c>
      <c r="O276">
        <v>662</v>
      </c>
      <c r="P276">
        <v>655</v>
      </c>
      <c r="Q276">
        <v>256</v>
      </c>
    </row>
    <row r="277" spans="1:17" x14ac:dyDescent="0.35">
      <c r="A277" t="s">
        <v>52</v>
      </c>
      <c r="B277" t="s">
        <v>23</v>
      </c>
      <c r="C277">
        <v>232190.2</v>
      </c>
      <c r="D277">
        <v>462811.19</v>
      </c>
      <c r="E277">
        <v>410505.77</v>
      </c>
      <c r="F277">
        <v>1105507.1599999999</v>
      </c>
      <c r="G277">
        <v>4876.32674485794</v>
      </c>
      <c r="H277">
        <v>226.709</v>
      </c>
      <c r="I277">
        <v>22.52</v>
      </c>
      <c r="J277">
        <v>146.79999999999899</v>
      </c>
      <c r="K277">
        <v>583</v>
      </c>
      <c r="L277">
        <v>-4</v>
      </c>
      <c r="M277">
        <v>68</v>
      </c>
      <c r="N277">
        <v>26.545000000000002</v>
      </c>
      <c r="O277">
        <v>1352</v>
      </c>
      <c r="P277">
        <v>1395</v>
      </c>
      <c r="Q277">
        <v>581</v>
      </c>
    </row>
    <row r="278" spans="1:17" x14ac:dyDescent="0.35">
      <c r="A278" t="s">
        <v>52</v>
      </c>
      <c r="B278" t="s">
        <v>24</v>
      </c>
      <c r="C278">
        <v>245482.78</v>
      </c>
      <c r="D278">
        <v>546564.18999999994</v>
      </c>
      <c r="E278">
        <v>1031417.9</v>
      </c>
      <c r="F278">
        <v>1823464.87</v>
      </c>
      <c r="G278">
        <v>8043.19577078986</v>
      </c>
      <c r="H278">
        <v>226.709</v>
      </c>
      <c r="I278">
        <v>27.38</v>
      </c>
      <c r="J278">
        <v>149.30000000000001</v>
      </c>
      <c r="K278">
        <v>914</v>
      </c>
      <c r="L278">
        <v>-23</v>
      </c>
      <c r="M278">
        <v>72</v>
      </c>
      <c r="N278">
        <v>23.619148936170198</v>
      </c>
      <c r="O278">
        <v>1825</v>
      </c>
      <c r="P278">
        <v>2120</v>
      </c>
      <c r="Q278">
        <v>634</v>
      </c>
    </row>
    <row r="279" spans="1:17" x14ac:dyDescent="0.35">
      <c r="A279" t="s">
        <v>52</v>
      </c>
      <c r="B279" t="s">
        <v>25</v>
      </c>
      <c r="C279">
        <v>291674.34999999998</v>
      </c>
      <c r="D279">
        <v>708072.5</v>
      </c>
      <c r="E279">
        <v>1084851.57</v>
      </c>
      <c r="F279">
        <v>2084598.42</v>
      </c>
      <c r="G279">
        <v>9195.0404262733191</v>
      </c>
      <c r="H279">
        <v>226.709</v>
      </c>
      <c r="I279">
        <v>38.25</v>
      </c>
      <c r="J279">
        <v>193.9</v>
      </c>
      <c r="K279">
        <v>2267</v>
      </c>
      <c r="L279">
        <v>-12</v>
      </c>
      <c r="M279">
        <v>57</v>
      </c>
      <c r="N279">
        <v>23.285714285714199</v>
      </c>
      <c r="O279">
        <v>2551</v>
      </c>
      <c r="P279">
        <v>2830</v>
      </c>
      <c r="Q279">
        <v>801</v>
      </c>
    </row>
    <row r="280" spans="1:17" x14ac:dyDescent="0.35">
      <c r="A280" t="s">
        <v>52</v>
      </c>
      <c r="B280" t="s">
        <v>26</v>
      </c>
      <c r="C280">
        <v>219272.2</v>
      </c>
      <c r="D280">
        <v>549018.93999999994</v>
      </c>
      <c r="E280">
        <v>578767.11</v>
      </c>
      <c r="F280">
        <v>1347058.25</v>
      </c>
      <c r="G280">
        <v>5941.7943266478096</v>
      </c>
      <c r="H280">
        <v>226.709</v>
      </c>
      <c r="I280">
        <v>29.79</v>
      </c>
      <c r="J280">
        <v>185.9</v>
      </c>
      <c r="K280">
        <v>1127</v>
      </c>
      <c r="L280">
        <v>-14</v>
      </c>
      <c r="M280">
        <v>65</v>
      </c>
      <c r="N280">
        <v>26.682222222222201</v>
      </c>
      <c r="O280">
        <v>1812</v>
      </c>
      <c r="P280">
        <v>1570</v>
      </c>
      <c r="Q280">
        <v>636</v>
      </c>
    </row>
    <row r="281" spans="1:17" x14ac:dyDescent="0.35">
      <c r="A281" t="s">
        <v>52</v>
      </c>
      <c r="B281" t="s">
        <v>29</v>
      </c>
      <c r="C281">
        <v>163485.35999999999</v>
      </c>
      <c r="D281">
        <v>343732.47999999998</v>
      </c>
      <c r="E281">
        <v>330147.96999999997</v>
      </c>
      <c r="F281">
        <v>837365.80999999901</v>
      </c>
      <c r="G281">
        <v>3693.5710977508602</v>
      </c>
      <c r="H281">
        <v>226.709</v>
      </c>
      <c r="I281">
        <v>16.690000000000001</v>
      </c>
      <c r="J281">
        <v>122.4</v>
      </c>
      <c r="K281">
        <v>1438</v>
      </c>
      <c r="L281">
        <v>-7</v>
      </c>
      <c r="M281">
        <v>62</v>
      </c>
      <c r="N281">
        <v>24.485714285714199</v>
      </c>
      <c r="O281">
        <v>1685</v>
      </c>
      <c r="P281">
        <v>1408</v>
      </c>
      <c r="Q281">
        <v>656</v>
      </c>
    </row>
    <row r="282" spans="1:17" x14ac:dyDescent="0.35">
      <c r="A282" t="s">
        <v>53</v>
      </c>
      <c r="B282" t="s">
        <v>18</v>
      </c>
      <c r="C282">
        <v>159769.79</v>
      </c>
      <c r="D282">
        <v>174283.99</v>
      </c>
      <c r="E282">
        <v>153285.75</v>
      </c>
      <c r="F282">
        <v>487339.53</v>
      </c>
      <c r="G282">
        <v>3100.36090541262</v>
      </c>
      <c r="H282">
        <v>157.18799999999999</v>
      </c>
      <c r="I282">
        <v>7.94</v>
      </c>
      <c r="J282">
        <v>48.4</v>
      </c>
      <c r="K282">
        <v>224</v>
      </c>
      <c r="L282">
        <v>-22</v>
      </c>
      <c r="M282">
        <v>80</v>
      </c>
      <c r="N282">
        <v>24.9252873563218</v>
      </c>
      <c r="O282">
        <v>585</v>
      </c>
      <c r="P282">
        <v>585</v>
      </c>
      <c r="Q282">
        <v>248</v>
      </c>
    </row>
    <row r="283" spans="1:17" x14ac:dyDescent="0.35">
      <c r="A283" t="s">
        <v>53</v>
      </c>
      <c r="B283" t="s">
        <v>19</v>
      </c>
      <c r="C283">
        <v>175243.08</v>
      </c>
      <c r="D283">
        <v>223624.71</v>
      </c>
      <c r="E283">
        <v>273495.09999999998</v>
      </c>
      <c r="F283">
        <v>672362.89</v>
      </c>
      <c r="G283">
        <v>4277.4441433188204</v>
      </c>
      <c r="H283">
        <v>157.18799999999999</v>
      </c>
      <c r="I283">
        <v>12.88</v>
      </c>
      <c r="J283">
        <v>76</v>
      </c>
      <c r="K283">
        <v>780</v>
      </c>
      <c r="L283">
        <v>-27</v>
      </c>
      <c r="M283">
        <v>54</v>
      </c>
      <c r="N283">
        <v>20.081967213114702</v>
      </c>
      <c r="O283">
        <v>1241</v>
      </c>
      <c r="P283">
        <v>1414</v>
      </c>
      <c r="Q283">
        <v>386</v>
      </c>
    </row>
    <row r="284" spans="1:17" x14ac:dyDescent="0.35">
      <c r="A284" t="s">
        <v>53</v>
      </c>
      <c r="B284" t="s">
        <v>20</v>
      </c>
      <c r="C284">
        <v>172886.64</v>
      </c>
      <c r="D284">
        <v>269058.25</v>
      </c>
      <c r="E284">
        <v>310401.21999999997</v>
      </c>
      <c r="F284">
        <v>752346.11</v>
      </c>
      <c r="G284">
        <v>4786.2820953253404</v>
      </c>
      <c r="H284">
        <v>157.18799999999999</v>
      </c>
      <c r="I284">
        <v>18.02</v>
      </c>
      <c r="J284">
        <v>92.6</v>
      </c>
      <c r="K284">
        <v>1267</v>
      </c>
      <c r="L284">
        <v>-26</v>
      </c>
      <c r="M284">
        <v>65</v>
      </c>
      <c r="N284">
        <v>18.136666666666599</v>
      </c>
      <c r="O284">
        <v>1701</v>
      </c>
      <c r="P284">
        <v>1936</v>
      </c>
      <c r="Q284">
        <v>516</v>
      </c>
    </row>
    <row r="285" spans="1:17" x14ac:dyDescent="0.35">
      <c r="A285" t="s">
        <v>53</v>
      </c>
      <c r="B285" t="s">
        <v>21</v>
      </c>
      <c r="C285">
        <v>147476.45000000001</v>
      </c>
      <c r="D285">
        <v>239441.9</v>
      </c>
      <c r="E285">
        <v>358322.08</v>
      </c>
      <c r="F285">
        <v>745240.43</v>
      </c>
      <c r="G285">
        <v>4741.07711784614</v>
      </c>
      <c r="H285">
        <v>157.18799999999999</v>
      </c>
      <c r="I285">
        <v>12.86</v>
      </c>
      <c r="J285">
        <v>90</v>
      </c>
      <c r="K285">
        <v>1321</v>
      </c>
      <c r="L285">
        <v>-29</v>
      </c>
      <c r="M285">
        <v>61</v>
      </c>
      <c r="N285">
        <v>15.987500000000001</v>
      </c>
      <c r="O285">
        <v>1696</v>
      </c>
      <c r="P285">
        <v>1738</v>
      </c>
      <c r="Q285">
        <v>520</v>
      </c>
    </row>
    <row r="286" spans="1:17" x14ac:dyDescent="0.35">
      <c r="A286" t="s">
        <v>53</v>
      </c>
      <c r="B286" t="s">
        <v>22</v>
      </c>
      <c r="C286">
        <v>109591.69</v>
      </c>
      <c r="D286">
        <v>196593.4</v>
      </c>
      <c r="E286">
        <v>95098.92</v>
      </c>
      <c r="F286">
        <v>401284.01</v>
      </c>
      <c r="G286">
        <v>2552.8921418937798</v>
      </c>
      <c r="H286">
        <v>157.18799999999999</v>
      </c>
      <c r="I286">
        <v>18.440000000000001</v>
      </c>
      <c r="J286">
        <v>29.2</v>
      </c>
      <c r="K286">
        <v>132</v>
      </c>
      <c r="L286">
        <v>-20</v>
      </c>
      <c r="M286">
        <v>65</v>
      </c>
      <c r="N286">
        <v>25.272321428571399</v>
      </c>
      <c r="O286">
        <v>639</v>
      </c>
      <c r="P286">
        <v>921</v>
      </c>
      <c r="Q286">
        <v>243</v>
      </c>
    </row>
    <row r="287" spans="1:17" x14ac:dyDescent="0.35">
      <c r="A287" t="s">
        <v>53</v>
      </c>
      <c r="B287" t="s">
        <v>23</v>
      </c>
      <c r="C287">
        <v>176616.98</v>
      </c>
      <c r="D287">
        <v>358507.51</v>
      </c>
      <c r="E287">
        <v>255306.66</v>
      </c>
      <c r="F287">
        <v>790431.15</v>
      </c>
      <c r="G287">
        <v>5028.5718375448496</v>
      </c>
      <c r="H287">
        <v>157.18799999999999</v>
      </c>
      <c r="I287">
        <v>14.69</v>
      </c>
      <c r="J287">
        <v>94.7</v>
      </c>
      <c r="K287">
        <v>645</v>
      </c>
      <c r="L287">
        <v>-21</v>
      </c>
      <c r="M287">
        <v>60</v>
      </c>
      <c r="N287">
        <v>22.8464285714285</v>
      </c>
      <c r="O287">
        <v>1265</v>
      </c>
      <c r="P287">
        <v>1350</v>
      </c>
      <c r="Q287">
        <v>406</v>
      </c>
    </row>
    <row r="288" spans="1:17" x14ac:dyDescent="0.35">
      <c r="A288" t="s">
        <v>53</v>
      </c>
      <c r="B288" t="s">
        <v>24</v>
      </c>
      <c r="C288">
        <v>187990.37</v>
      </c>
      <c r="D288">
        <v>367822.49</v>
      </c>
      <c r="E288">
        <v>306981.36</v>
      </c>
      <c r="F288">
        <v>862794.22</v>
      </c>
      <c r="G288">
        <v>5488.9318523042402</v>
      </c>
      <c r="H288">
        <v>157.18799999999999</v>
      </c>
      <c r="I288">
        <v>16.3</v>
      </c>
      <c r="J288">
        <v>114.5</v>
      </c>
      <c r="K288">
        <v>890</v>
      </c>
      <c r="L288">
        <v>-29</v>
      </c>
      <c r="M288">
        <v>68</v>
      </c>
      <c r="N288">
        <v>22.3</v>
      </c>
      <c r="O288">
        <v>1409</v>
      </c>
      <c r="P288">
        <v>1222</v>
      </c>
      <c r="Q288">
        <v>454</v>
      </c>
    </row>
    <row r="289" spans="1:17" x14ac:dyDescent="0.35">
      <c r="A289" t="s">
        <v>53</v>
      </c>
      <c r="B289" t="s">
        <v>25</v>
      </c>
      <c r="C289">
        <v>195877.41</v>
      </c>
      <c r="D289">
        <v>448220.93</v>
      </c>
      <c r="E289">
        <v>402992.05</v>
      </c>
      <c r="F289">
        <v>1047090.39</v>
      </c>
      <c r="G289">
        <v>6661.3888464768297</v>
      </c>
      <c r="H289">
        <v>157.18799999999999</v>
      </c>
      <c r="I289">
        <v>19.170000000000002</v>
      </c>
      <c r="J289">
        <v>105.8</v>
      </c>
      <c r="K289">
        <v>1670</v>
      </c>
      <c r="L289">
        <v>-20</v>
      </c>
      <c r="M289">
        <v>59</v>
      </c>
      <c r="N289">
        <v>20.406666666666599</v>
      </c>
      <c r="O289">
        <v>1893</v>
      </c>
      <c r="P289">
        <v>1987</v>
      </c>
      <c r="Q289">
        <v>486</v>
      </c>
    </row>
    <row r="290" spans="1:17" x14ac:dyDescent="0.35">
      <c r="A290" t="s">
        <v>53</v>
      </c>
      <c r="B290" t="s">
        <v>26</v>
      </c>
      <c r="C290">
        <v>145689</v>
      </c>
      <c r="D290">
        <v>336364.7</v>
      </c>
      <c r="E290">
        <v>279100.39</v>
      </c>
      <c r="F290">
        <v>761154.09</v>
      </c>
      <c r="G290">
        <v>4842.3167799068597</v>
      </c>
      <c r="H290">
        <v>157.18799999999999</v>
      </c>
      <c r="I290">
        <v>16.77</v>
      </c>
      <c r="J290">
        <v>79.5</v>
      </c>
      <c r="K290">
        <v>762</v>
      </c>
      <c r="L290">
        <v>-23</v>
      </c>
      <c r="M290">
        <v>64</v>
      </c>
      <c r="N290">
        <v>24.470370370370301</v>
      </c>
      <c r="O290">
        <v>1214</v>
      </c>
      <c r="P290">
        <v>1210</v>
      </c>
      <c r="Q290">
        <v>334</v>
      </c>
    </row>
    <row r="291" spans="1:17" x14ac:dyDescent="0.35">
      <c r="A291" t="s">
        <v>53</v>
      </c>
      <c r="B291" t="s">
        <v>29</v>
      </c>
      <c r="C291">
        <v>121096.63</v>
      </c>
      <c r="D291">
        <v>194184.75</v>
      </c>
      <c r="E291">
        <v>137826.5</v>
      </c>
      <c r="F291">
        <v>453107.88</v>
      </c>
      <c r="G291">
        <v>2882.5856935643901</v>
      </c>
      <c r="H291">
        <v>157.18799999999999</v>
      </c>
      <c r="I291">
        <v>9.48</v>
      </c>
      <c r="J291">
        <v>59.8</v>
      </c>
      <c r="K291">
        <v>817</v>
      </c>
      <c r="L291">
        <v>-17</v>
      </c>
      <c r="M291">
        <v>71</v>
      </c>
      <c r="N291">
        <v>23.25</v>
      </c>
      <c r="O291">
        <v>1010</v>
      </c>
      <c r="P291">
        <v>968</v>
      </c>
      <c r="Q291">
        <v>330</v>
      </c>
    </row>
    <row r="292" spans="1:17" x14ac:dyDescent="0.35">
      <c r="A292" t="s">
        <v>53</v>
      </c>
      <c r="B292" t="s">
        <v>27</v>
      </c>
      <c r="C292">
        <v>170397.639999999</v>
      </c>
      <c r="D292">
        <v>272745.84999999998</v>
      </c>
      <c r="E292">
        <v>219458.9</v>
      </c>
      <c r="F292">
        <v>662602.39</v>
      </c>
      <c r="G292">
        <v>4215.34970862915</v>
      </c>
      <c r="H292">
        <v>157.18799999999999</v>
      </c>
      <c r="I292">
        <v>15.23</v>
      </c>
      <c r="J292">
        <v>86</v>
      </c>
      <c r="K292">
        <v>817</v>
      </c>
      <c r="L292">
        <v>-20</v>
      </c>
      <c r="M292">
        <v>61</v>
      </c>
      <c r="N292">
        <v>23.656462585033999</v>
      </c>
      <c r="O292">
        <v>1345</v>
      </c>
      <c r="P292">
        <v>1127</v>
      </c>
      <c r="Q292">
        <v>312</v>
      </c>
    </row>
    <row r="293" spans="1:17" x14ac:dyDescent="0.35">
      <c r="A293" t="s">
        <v>54</v>
      </c>
      <c r="B293" t="s">
        <v>19</v>
      </c>
      <c r="C293">
        <v>169132.39</v>
      </c>
      <c r="D293">
        <v>212365.06</v>
      </c>
      <c r="E293">
        <v>249975.26</v>
      </c>
      <c r="F293">
        <v>631472.71</v>
      </c>
      <c r="G293">
        <v>4941.6036842558296</v>
      </c>
      <c r="H293">
        <v>127.78700000000001</v>
      </c>
      <c r="I293">
        <v>12.6</v>
      </c>
      <c r="J293">
        <v>137.5</v>
      </c>
      <c r="K293">
        <v>639</v>
      </c>
      <c r="L293">
        <v>-15</v>
      </c>
      <c r="M293">
        <v>56</v>
      </c>
      <c r="N293">
        <v>22.587499999999999</v>
      </c>
      <c r="O293">
        <v>1171</v>
      </c>
      <c r="P293">
        <v>1177</v>
      </c>
      <c r="Q293">
        <v>451</v>
      </c>
    </row>
    <row r="294" spans="1:17" x14ac:dyDescent="0.35">
      <c r="A294" t="s">
        <v>54</v>
      </c>
      <c r="B294" t="s">
        <v>20</v>
      </c>
      <c r="C294">
        <v>165480.31</v>
      </c>
      <c r="D294">
        <v>279456.78999999998</v>
      </c>
      <c r="E294">
        <v>214703.93</v>
      </c>
      <c r="F294">
        <v>659641.03</v>
      </c>
      <c r="G294">
        <v>5162.0354965685001</v>
      </c>
      <c r="H294">
        <v>127.78700000000001</v>
      </c>
      <c r="I294">
        <v>19.579999999999998</v>
      </c>
      <c r="J294">
        <v>148.6</v>
      </c>
      <c r="K294">
        <v>1503</v>
      </c>
      <c r="L294">
        <v>-20</v>
      </c>
      <c r="M294">
        <v>77</v>
      </c>
      <c r="N294">
        <v>20.136986301369799</v>
      </c>
      <c r="O294">
        <v>1850</v>
      </c>
      <c r="P294">
        <v>1740</v>
      </c>
      <c r="Q294">
        <v>599</v>
      </c>
    </row>
    <row r="295" spans="1:17" x14ac:dyDescent="0.35">
      <c r="A295" t="s">
        <v>54</v>
      </c>
      <c r="B295" t="s">
        <v>21</v>
      </c>
      <c r="C295">
        <v>184096.96</v>
      </c>
      <c r="D295">
        <v>271891.96000000002</v>
      </c>
      <c r="E295">
        <v>219090.02</v>
      </c>
      <c r="F295">
        <v>675078.94</v>
      </c>
      <c r="G295">
        <v>5282.8452033461899</v>
      </c>
      <c r="H295">
        <v>127.78700000000001</v>
      </c>
      <c r="I295">
        <v>12.91</v>
      </c>
      <c r="J295">
        <v>119.5</v>
      </c>
      <c r="K295">
        <v>1764</v>
      </c>
      <c r="L295">
        <v>-21</v>
      </c>
      <c r="M295">
        <v>65</v>
      </c>
      <c r="N295">
        <v>17.461077844311301</v>
      </c>
      <c r="O295">
        <v>2208</v>
      </c>
      <c r="P295">
        <v>2037</v>
      </c>
      <c r="Q295">
        <v>661</v>
      </c>
    </row>
    <row r="296" spans="1:17" x14ac:dyDescent="0.35">
      <c r="A296" t="s">
        <v>54</v>
      </c>
      <c r="B296" t="s">
        <v>22</v>
      </c>
      <c r="C296">
        <v>128262.08</v>
      </c>
      <c r="D296">
        <v>200586.93</v>
      </c>
      <c r="E296">
        <v>100937.31</v>
      </c>
      <c r="F296">
        <v>429786.32</v>
      </c>
      <c r="G296">
        <v>3363.3023703506601</v>
      </c>
      <c r="H296">
        <v>127.78700000000001</v>
      </c>
      <c r="I296">
        <v>18.91</v>
      </c>
      <c r="J296">
        <v>52.6</v>
      </c>
      <c r="K296">
        <v>263</v>
      </c>
      <c r="L296">
        <v>-22</v>
      </c>
      <c r="M296">
        <v>55</v>
      </c>
      <c r="N296">
        <v>24.7970297029702</v>
      </c>
      <c r="O296">
        <v>669</v>
      </c>
      <c r="P296">
        <v>860</v>
      </c>
      <c r="Q296">
        <v>233</v>
      </c>
    </row>
    <row r="297" spans="1:17" x14ac:dyDescent="0.35">
      <c r="A297" t="s">
        <v>54</v>
      </c>
      <c r="B297" t="s">
        <v>23</v>
      </c>
      <c r="C297">
        <v>200094.91</v>
      </c>
      <c r="D297">
        <v>363781.49</v>
      </c>
      <c r="E297">
        <v>239768.28</v>
      </c>
      <c r="F297">
        <v>803644.68</v>
      </c>
      <c r="G297">
        <v>6288.9392504714797</v>
      </c>
      <c r="H297">
        <v>127.78700000000001</v>
      </c>
      <c r="I297">
        <v>18.43</v>
      </c>
      <c r="J297">
        <v>181.6</v>
      </c>
      <c r="K297">
        <v>1011</v>
      </c>
      <c r="L297">
        <v>-13</v>
      </c>
      <c r="M297">
        <v>63</v>
      </c>
      <c r="N297">
        <v>24.37890625</v>
      </c>
      <c r="O297">
        <v>1349</v>
      </c>
      <c r="P297">
        <v>1098</v>
      </c>
      <c r="Q297">
        <v>564</v>
      </c>
    </row>
    <row r="298" spans="1:17" x14ac:dyDescent="0.35">
      <c r="A298" t="s">
        <v>54</v>
      </c>
      <c r="B298" t="s">
        <v>24</v>
      </c>
      <c r="C298">
        <v>207211.12</v>
      </c>
      <c r="D298">
        <v>355197.21</v>
      </c>
      <c r="E298">
        <v>255953.72</v>
      </c>
      <c r="F298">
        <v>818362.05</v>
      </c>
      <c r="G298">
        <v>6404.1103555134696</v>
      </c>
      <c r="H298">
        <v>127.78700000000001</v>
      </c>
      <c r="I298">
        <v>18.55</v>
      </c>
      <c r="J298">
        <v>146.6</v>
      </c>
      <c r="K298">
        <v>1543</v>
      </c>
      <c r="L298">
        <v>-19</v>
      </c>
      <c r="M298">
        <v>70</v>
      </c>
      <c r="N298">
        <v>22.218562874251401</v>
      </c>
      <c r="O298">
        <v>1841</v>
      </c>
      <c r="P298">
        <v>1820</v>
      </c>
      <c r="Q298">
        <v>580</v>
      </c>
    </row>
    <row r="299" spans="1:17" x14ac:dyDescent="0.35">
      <c r="A299" t="s">
        <v>54</v>
      </c>
      <c r="B299" t="s">
        <v>25</v>
      </c>
      <c r="C299">
        <v>211474.82</v>
      </c>
      <c r="D299">
        <v>425445.51</v>
      </c>
      <c r="E299">
        <v>376914.18</v>
      </c>
      <c r="F299">
        <v>1013834.51</v>
      </c>
      <c r="G299">
        <v>7933.7844225155904</v>
      </c>
      <c r="H299">
        <v>127.78700000000001</v>
      </c>
      <c r="I299">
        <v>30.21</v>
      </c>
      <c r="J299">
        <v>206.5</v>
      </c>
      <c r="K299">
        <v>2418</v>
      </c>
      <c r="L299">
        <v>-13</v>
      </c>
      <c r="M299">
        <v>56</v>
      </c>
      <c r="N299">
        <v>20.7734375</v>
      </c>
      <c r="O299">
        <v>2552</v>
      </c>
      <c r="P299">
        <v>2727</v>
      </c>
      <c r="Q299">
        <v>853</v>
      </c>
    </row>
    <row r="300" spans="1:17" x14ac:dyDescent="0.35">
      <c r="A300" t="s">
        <v>54</v>
      </c>
      <c r="B300" t="s">
        <v>26</v>
      </c>
      <c r="C300">
        <v>191602.42</v>
      </c>
      <c r="D300">
        <v>328655.39</v>
      </c>
      <c r="E300">
        <v>209578.94</v>
      </c>
      <c r="F300">
        <v>729836.75</v>
      </c>
      <c r="G300">
        <v>5711.3536588228799</v>
      </c>
      <c r="H300">
        <v>127.78700000000001</v>
      </c>
      <c r="I300">
        <v>22.28</v>
      </c>
      <c r="J300">
        <v>172.8</v>
      </c>
      <c r="K300">
        <v>1056</v>
      </c>
      <c r="L300">
        <v>-18</v>
      </c>
      <c r="M300">
        <v>65</v>
      </c>
      <c r="N300">
        <v>24.9879518072289</v>
      </c>
      <c r="O300">
        <v>1542</v>
      </c>
      <c r="P300">
        <v>1418</v>
      </c>
      <c r="Q300">
        <v>631</v>
      </c>
    </row>
    <row r="301" spans="1:17" x14ac:dyDescent="0.35">
      <c r="A301" t="s">
        <v>54</v>
      </c>
      <c r="B301" t="s">
        <v>29</v>
      </c>
      <c r="C301">
        <v>173132.04</v>
      </c>
      <c r="D301">
        <v>265652.82</v>
      </c>
      <c r="E301">
        <v>151171.96</v>
      </c>
      <c r="F301">
        <v>589956.81999999995</v>
      </c>
      <c r="G301">
        <v>4616.7201671531502</v>
      </c>
      <c r="H301">
        <v>127.78700000000001</v>
      </c>
      <c r="I301">
        <v>14.57</v>
      </c>
      <c r="J301">
        <v>139.5</v>
      </c>
      <c r="K301">
        <v>1086</v>
      </c>
      <c r="L301">
        <v>-6</v>
      </c>
      <c r="M301">
        <v>70</v>
      </c>
      <c r="N301">
        <v>23.2744360902255</v>
      </c>
      <c r="O301">
        <v>1433</v>
      </c>
      <c r="P301">
        <v>1371</v>
      </c>
      <c r="Q301">
        <v>528</v>
      </c>
    </row>
    <row r="302" spans="1:17" x14ac:dyDescent="0.35">
      <c r="A302" t="s">
        <v>54</v>
      </c>
      <c r="B302" t="s">
        <v>27</v>
      </c>
      <c r="C302">
        <v>159886.62</v>
      </c>
      <c r="D302">
        <v>297748.24</v>
      </c>
      <c r="E302">
        <v>145106.23000000001</v>
      </c>
      <c r="F302">
        <v>602741.09</v>
      </c>
      <c r="G302">
        <v>4716.7637553115701</v>
      </c>
      <c r="H302">
        <v>127.78700000000001</v>
      </c>
      <c r="I302">
        <v>21.52</v>
      </c>
      <c r="J302">
        <v>159.4</v>
      </c>
      <c r="K302">
        <v>892</v>
      </c>
      <c r="L302">
        <v>-25</v>
      </c>
      <c r="M302">
        <v>64</v>
      </c>
      <c r="N302">
        <v>23.8095238095238</v>
      </c>
      <c r="O302">
        <v>1622</v>
      </c>
      <c r="P302">
        <v>1277</v>
      </c>
      <c r="Q302">
        <v>649</v>
      </c>
    </row>
    <row r="303" spans="1:17" x14ac:dyDescent="0.35">
      <c r="A303" t="s">
        <v>55</v>
      </c>
      <c r="B303" t="s">
        <v>18</v>
      </c>
      <c r="C303">
        <v>113201.2</v>
      </c>
      <c r="D303">
        <v>144046.26999999999</v>
      </c>
      <c r="E303">
        <v>103410.59</v>
      </c>
      <c r="F303">
        <v>360658.06</v>
      </c>
      <c r="G303">
        <v>2787.1565687789798</v>
      </c>
      <c r="H303">
        <v>129.4</v>
      </c>
      <c r="I303">
        <v>19.34</v>
      </c>
      <c r="J303">
        <v>130.19999999999999</v>
      </c>
      <c r="K303">
        <v>941</v>
      </c>
      <c r="L303">
        <v>-16</v>
      </c>
      <c r="M303">
        <v>64</v>
      </c>
      <c r="N303">
        <v>25.322580645161199</v>
      </c>
      <c r="O303">
        <v>1412</v>
      </c>
      <c r="P303">
        <v>1075</v>
      </c>
      <c r="Q303">
        <v>551</v>
      </c>
    </row>
    <row r="304" spans="1:17" x14ac:dyDescent="0.35">
      <c r="A304" t="s">
        <v>55</v>
      </c>
      <c r="B304" t="s">
        <v>19</v>
      </c>
      <c r="C304">
        <v>152667.09</v>
      </c>
      <c r="D304">
        <v>186332.82</v>
      </c>
      <c r="E304">
        <v>151701.34</v>
      </c>
      <c r="F304">
        <v>490701.25</v>
      </c>
      <c r="G304">
        <v>3792.1271251931898</v>
      </c>
      <c r="H304">
        <v>129.4</v>
      </c>
      <c r="I304">
        <v>25.44</v>
      </c>
      <c r="J304">
        <v>204.5</v>
      </c>
      <c r="K304">
        <v>2172</v>
      </c>
      <c r="L304">
        <v>-21</v>
      </c>
      <c r="M304">
        <v>63</v>
      </c>
      <c r="N304">
        <v>22.911764705882302</v>
      </c>
      <c r="O304">
        <v>2489</v>
      </c>
      <c r="P304">
        <v>2379</v>
      </c>
      <c r="Q304">
        <v>950</v>
      </c>
    </row>
    <row r="305" spans="1:17" x14ac:dyDescent="0.35">
      <c r="A305" t="s">
        <v>55</v>
      </c>
      <c r="B305" t="s">
        <v>20</v>
      </c>
      <c r="C305">
        <v>142243.45000000001</v>
      </c>
      <c r="D305">
        <v>204562.21</v>
      </c>
      <c r="E305">
        <v>153114.63</v>
      </c>
      <c r="F305">
        <v>499920.29</v>
      </c>
      <c r="G305">
        <v>3863.3716383307501</v>
      </c>
      <c r="H305">
        <v>129.4</v>
      </c>
      <c r="I305">
        <v>19.37</v>
      </c>
      <c r="J305">
        <v>154.4</v>
      </c>
      <c r="K305">
        <v>2486</v>
      </c>
      <c r="L305">
        <v>-18</v>
      </c>
      <c r="M305">
        <v>69</v>
      </c>
      <c r="N305">
        <v>18.272435897435798</v>
      </c>
      <c r="O305">
        <v>2300</v>
      </c>
      <c r="P305">
        <v>2049</v>
      </c>
      <c r="Q305">
        <v>690</v>
      </c>
    </row>
    <row r="306" spans="1:17" x14ac:dyDescent="0.35">
      <c r="A306" t="s">
        <v>55</v>
      </c>
      <c r="B306" t="s">
        <v>21</v>
      </c>
      <c r="C306">
        <v>159194.67000000001</v>
      </c>
      <c r="D306">
        <v>218594.51</v>
      </c>
      <c r="E306">
        <v>183809.78</v>
      </c>
      <c r="F306">
        <v>561598.96</v>
      </c>
      <c r="G306">
        <v>4340.0228748068002</v>
      </c>
      <c r="H306">
        <v>129.4</v>
      </c>
      <c r="I306">
        <v>17.32</v>
      </c>
      <c r="J306">
        <v>117.3</v>
      </c>
      <c r="K306">
        <v>2227</v>
      </c>
      <c r="L306">
        <v>-25</v>
      </c>
      <c r="M306">
        <v>58</v>
      </c>
      <c r="N306">
        <v>19.295454545454501</v>
      </c>
      <c r="O306">
        <v>2102</v>
      </c>
      <c r="P306">
        <v>1903</v>
      </c>
      <c r="Q306">
        <v>713</v>
      </c>
    </row>
    <row r="307" spans="1:17" x14ac:dyDescent="0.35">
      <c r="A307" t="s">
        <v>55</v>
      </c>
      <c r="B307" t="s">
        <v>22</v>
      </c>
      <c r="C307">
        <v>110471.48</v>
      </c>
      <c r="D307">
        <v>175830.95</v>
      </c>
      <c r="E307">
        <v>112483.31</v>
      </c>
      <c r="F307">
        <v>398785.74</v>
      </c>
      <c r="G307">
        <v>3081.80633693972</v>
      </c>
      <c r="H307">
        <v>129.4</v>
      </c>
      <c r="I307">
        <v>17.809999999999999</v>
      </c>
      <c r="J307">
        <v>53.6</v>
      </c>
      <c r="K307">
        <v>413</v>
      </c>
      <c r="L307">
        <v>-17</v>
      </c>
      <c r="M307">
        <v>61</v>
      </c>
      <c r="N307">
        <v>25.685185185185102</v>
      </c>
      <c r="O307">
        <v>841</v>
      </c>
      <c r="P307">
        <v>784</v>
      </c>
      <c r="Q307">
        <v>309</v>
      </c>
    </row>
    <row r="308" spans="1:17" x14ac:dyDescent="0.35">
      <c r="A308" t="s">
        <v>55</v>
      </c>
      <c r="B308" t="s">
        <v>23</v>
      </c>
      <c r="C308">
        <v>168757.64</v>
      </c>
      <c r="D308">
        <v>321920.19</v>
      </c>
      <c r="E308">
        <v>177705.27</v>
      </c>
      <c r="F308">
        <v>668383.1</v>
      </c>
      <c r="G308">
        <v>5165.2480680061799</v>
      </c>
      <c r="H308">
        <v>129.4</v>
      </c>
      <c r="I308">
        <v>21.89</v>
      </c>
      <c r="J308">
        <v>160.5</v>
      </c>
      <c r="K308">
        <v>2026</v>
      </c>
      <c r="L308">
        <v>-13</v>
      </c>
      <c r="M308">
        <v>58</v>
      </c>
      <c r="N308">
        <v>23.807947019867498</v>
      </c>
      <c r="O308">
        <v>1888</v>
      </c>
      <c r="P308">
        <v>1512</v>
      </c>
      <c r="Q308">
        <v>615</v>
      </c>
    </row>
    <row r="309" spans="1:17" x14ac:dyDescent="0.35">
      <c r="A309" t="s">
        <v>55</v>
      </c>
      <c r="B309" t="s">
        <v>24</v>
      </c>
      <c r="C309">
        <v>169953.35</v>
      </c>
      <c r="D309">
        <v>307963.32</v>
      </c>
      <c r="E309">
        <v>224426.01</v>
      </c>
      <c r="F309">
        <v>702342.679999999</v>
      </c>
      <c r="G309">
        <v>5427.6868624420304</v>
      </c>
      <c r="H309">
        <v>129.4</v>
      </c>
      <c r="I309">
        <v>24.45</v>
      </c>
      <c r="J309">
        <v>204.9</v>
      </c>
      <c r="K309">
        <v>2075</v>
      </c>
      <c r="L309">
        <v>-24</v>
      </c>
      <c r="M309">
        <v>56</v>
      </c>
      <c r="N309">
        <v>20.955882352941099</v>
      </c>
      <c r="O309">
        <v>2224</v>
      </c>
      <c r="P309">
        <v>1941</v>
      </c>
      <c r="Q309">
        <v>822</v>
      </c>
    </row>
    <row r="310" spans="1:17" x14ac:dyDescent="0.35">
      <c r="A310" t="s">
        <v>55</v>
      </c>
      <c r="B310" t="s">
        <v>25</v>
      </c>
      <c r="C310">
        <v>195842.41</v>
      </c>
      <c r="D310">
        <v>376152.83</v>
      </c>
      <c r="E310">
        <v>255753.60000000001</v>
      </c>
      <c r="F310">
        <v>827748.84</v>
      </c>
      <c r="G310">
        <v>6396.8225656877803</v>
      </c>
      <c r="H310">
        <v>129.4</v>
      </c>
      <c r="I310">
        <v>24.43</v>
      </c>
      <c r="J310">
        <v>135.4</v>
      </c>
      <c r="K310">
        <v>2803</v>
      </c>
      <c r="L310">
        <v>-16</v>
      </c>
      <c r="M310">
        <v>55</v>
      </c>
      <c r="N310">
        <v>21.37</v>
      </c>
      <c r="O310">
        <v>2131</v>
      </c>
      <c r="P310">
        <v>2039</v>
      </c>
      <c r="Q310">
        <v>582</v>
      </c>
    </row>
    <row r="311" spans="1:17" x14ac:dyDescent="0.35">
      <c r="A311" t="s">
        <v>55</v>
      </c>
      <c r="B311" t="s">
        <v>26</v>
      </c>
      <c r="C311">
        <v>156565.78</v>
      </c>
      <c r="D311">
        <v>262782.21999999997</v>
      </c>
      <c r="E311">
        <v>191026.61</v>
      </c>
      <c r="F311">
        <v>610374.61</v>
      </c>
      <c r="G311">
        <v>4716.9598918083402</v>
      </c>
      <c r="H311">
        <v>129.4</v>
      </c>
      <c r="I311">
        <v>19.64</v>
      </c>
      <c r="J311">
        <v>102.3</v>
      </c>
      <c r="K311">
        <v>1319</v>
      </c>
      <c r="L311">
        <v>-17</v>
      </c>
      <c r="M311">
        <v>55</v>
      </c>
      <c r="N311">
        <v>25.301587301587301</v>
      </c>
      <c r="O311">
        <v>1369</v>
      </c>
      <c r="P311">
        <v>1121</v>
      </c>
      <c r="Q311">
        <v>420</v>
      </c>
    </row>
    <row r="312" spans="1:17" x14ac:dyDescent="0.35">
      <c r="A312" t="s">
        <v>55</v>
      </c>
      <c r="B312" t="s">
        <v>29</v>
      </c>
      <c r="C312">
        <v>134058.07999999999</v>
      </c>
      <c r="D312">
        <v>221981.46</v>
      </c>
      <c r="E312">
        <v>128604.71</v>
      </c>
      <c r="F312">
        <v>484644.25</v>
      </c>
      <c r="G312">
        <v>3745.3187789798999</v>
      </c>
      <c r="H312">
        <v>129.4</v>
      </c>
      <c r="I312">
        <v>11.41</v>
      </c>
      <c r="J312">
        <v>75</v>
      </c>
      <c r="K312">
        <v>642</v>
      </c>
      <c r="L312">
        <v>-11</v>
      </c>
      <c r="M312">
        <v>59</v>
      </c>
      <c r="N312">
        <v>24.729885057471201</v>
      </c>
      <c r="O312">
        <v>817</v>
      </c>
      <c r="P312">
        <v>766</v>
      </c>
      <c r="Q312">
        <v>339</v>
      </c>
    </row>
    <row r="313" spans="1:17" x14ac:dyDescent="0.35">
      <c r="A313" t="s">
        <v>55</v>
      </c>
      <c r="B313" t="s">
        <v>27</v>
      </c>
      <c r="C313">
        <v>143463.07999999999</v>
      </c>
      <c r="D313">
        <v>251190.88</v>
      </c>
      <c r="E313">
        <v>138884.38</v>
      </c>
      <c r="F313">
        <v>533538.34</v>
      </c>
      <c r="G313">
        <v>4123.1710973724803</v>
      </c>
      <c r="H313">
        <v>129.4</v>
      </c>
      <c r="I313">
        <v>13.04</v>
      </c>
      <c r="J313">
        <v>77.2</v>
      </c>
      <c r="K313">
        <v>716</v>
      </c>
      <c r="L313">
        <v>-19</v>
      </c>
      <c r="M313">
        <v>57</v>
      </c>
      <c r="N313">
        <v>24.5309278350515</v>
      </c>
      <c r="O313">
        <v>934</v>
      </c>
      <c r="P313">
        <v>744</v>
      </c>
      <c r="Q313">
        <v>331</v>
      </c>
    </row>
    <row r="314" spans="1:17" x14ac:dyDescent="0.35">
      <c r="A314" t="s">
        <v>56</v>
      </c>
      <c r="B314" t="s">
        <v>18</v>
      </c>
      <c r="C314">
        <v>93787.25</v>
      </c>
      <c r="D314">
        <v>119717.13</v>
      </c>
      <c r="E314">
        <v>86254.569999999905</v>
      </c>
      <c r="F314">
        <v>299758.95</v>
      </c>
      <c r="G314">
        <v>2482.6196963799098</v>
      </c>
      <c r="H314">
        <v>120.74299999999999</v>
      </c>
      <c r="I314">
        <v>26.41</v>
      </c>
      <c r="J314">
        <v>107.1</v>
      </c>
      <c r="K314">
        <v>227</v>
      </c>
      <c r="L314">
        <v>-15</v>
      </c>
      <c r="M314">
        <v>66</v>
      </c>
      <c r="N314">
        <v>27.811643835616401</v>
      </c>
      <c r="O314">
        <v>798</v>
      </c>
      <c r="P314">
        <v>787</v>
      </c>
      <c r="Q314">
        <v>269</v>
      </c>
    </row>
    <row r="315" spans="1:17" x14ac:dyDescent="0.35">
      <c r="A315" t="s">
        <v>56</v>
      </c>
      <c r="B315" t="s">
        <v>19</v>
      </c>
      <c r="C315">
        <v>134235.01999999999</v>
      </c>
      <c r="D315">
        <v>168518.87</v>
      </c>
      <c r="E315">
        <v>112038.73</v>
      </c>
      <c r="F315">
        <v>414792.62</v>
      </c>
      <c r="G315">
        <v>3435.3347191969701</v>
      </c>
      <c r="H315">
        <v>120.74299999999999</v>
      </c>
      <c r="I315">
        <v>32.200000000000003</v>
      </c>
      <c r="J315">
        <v>201.2</v>
      </c>
      <c r="K315">
        <v>969</v>
      </c>
      <c r="L315">
        <v>-17</v>
      </c>
      <c r="M315">
        <v>60</v>
      </c>
      <c r="N315">
        <v>24.301801801801801</v>
      </c>
      <c r="O315">
        <v>1769</v>
      </c>
      <c r="P315">
        <v>1952</v>
      </c>
      <c r="Q315">
        <v>681</v>
      </c>
    </row>
    <row r="316" spans="1:17" x14ac:dyDescent="0.35">
      <c r="A316" t="s">
        <v>56</v>
      </c>
      <c r="B316" t="s">
        <v>20</v>
      </c>
      <c r="C316">
        <v>116302.2</v>
      </c>
      <c r="D316">
        <v>191181.67</v>
      </c>
      <c r="E316">
        <v>136593</v>
      </c>
      <c r="F316">
        <v>444076.87</v>
      </c>
      <c r="G316">
        <v>3677.86844786033</v>
      </c>
      <c r="H316">
        <v>120.74299999999999</v>
      </c>
      <c r="I316">
        <v>25.33</v>
      </c>
      <c r="J316">
        <v>113.8</v>
      </c>
      <c r="K316">
        <v>998</v>
      </c>
      <c r="L316">
        <v>-17</v>
      </c>
      <c r="M316">
        <v>62</v>
      </c>
      <c r="N316">
        <v>21.968531468531399</v>
      </c>
      <c r="O316">
        <v>1313</v>
      </c>
      <c r="P316">
        <v>1341</v>
      </c>
      <c r="Q316">
        <v>336</v>
      </c>
    </row>
    <row r="317" spans="1:17" x14ac:dyDescent="0.35">
      <c r="A317" t="s">
        <v>56</v>
      </c>
      <c r="B317" t="s">
        <v>22</v>
      </c>
      <c r="C317">
        <v>87544.99</v>
      </c>
      <c r="D317">
        <v>149680.13</v>
      </c>
      <c r="E317">
        <v>100963.6</v>
      </c>
      <c r="F317">
        <v>338188.72</v>
      </c>
      <c r="G317">
        <v>2800.8971120479</v>
      </c>
      <c r="H317">
        <v>120.74299999999999</v>
      </c>
      <c r="I317">
        <v>20.62</v>
      </c>
      <c r="J317">
        <v>35.6</v>
      </c>
      <c r="K317">
        <v>153</v>
      </c>
      <c r="L317">
        <v>-17</v>
      </c>
      <c r="M317">
        <v>68</v>
      </c>
      <c r="N317">
        <v>27.280373831775702</v>
      </c>
      <c r="O317">
        <v>567</v>
      </c>
      <c r="P317">
        <v>670</v>
      </c>
      <c r="Q317">
        <v>151</v>
      </c>
    </row>
    <row r="318" spans="1:17" x14ac:dyDescent="0.35">
      <c r="A318" t="s">
        <v>56</v>
      </c>
      <c r="B318" t="s">
        <v>23</v>
      </c>
      <c r="C318">
        <v>157067.51999999999</v>
      </c>
      <c r="D318">
        <v>275481.64</v>
      </c>
      <c r="E318">
        <v>224279.7</v>
      </c>
      <c r="F318">
        <v>656828.86</v>
      </c>
      <c r="G318">
        <v>5439.8918363797402</v>
      </c>
      <c r="H318">
        <v>120.74299999999999</v>
      </c>
      <c r="I318">
        <v>26.59</v>
      </c>
      <c r="J318">
        <v>125.8</v>
      </c>
      <c r="K318">
        <v>579</v>
      </c>
      <c r="L318">
        <v>-8</v>
      </c>
      <c r="M318">
        <v>66</v>
      </c>
      <c r="N318">
        <v>26.203821656050899</v>
      </c>
      <c r="O318">
        <v>1130</v>
      </c>
      <c r="P318">
        <v>1050</v>
      </c>
      <c r="Q318">
        <v>357</v>
      </c>
    </row>
    <row r="319" spans="1:17" x14ac:dyDescent="0.35">
      <c r="A319" t="s">
        <v>56</v>
      </c>
      <c r="B319" t="s">
        <v>24</v>
      </c>
      <c r="C319">
        <v>155202.26999999999</v>
      </c>
      <c r="D319">
        <v>275461.43</v>
      </c>
      <c r="E319">
        <v>230300.87</v>
      </c>
      <c r="F319">
        <v>660964.56999999995</v>
      </c>
      <c r="G319">
        <v>5474.1440083483103</v>
      </c>
      <c r="H319">
        <v>120.74299999999999</v>
      </c>
      <c r="I319">
        <v>22.26</v>
      </c>
      <c r="J319">
        <v>190.3</v>
      </c>
      <c r="K319">
        <v>973</v>
      </c>
      <c r="L319">
        <v>-22</v>
      </c>
      <c r="M319">
        <v>70</v>
      </c>
      <c r="N319">
        <v>25.484177215189799</v>
      </c>
      <c r="O319">
        <v>1480</v>
      </c>
      <c r="P319">
        <v>1051</v>
      </c>
      <c r="Q319">
        <v>526</v>
      </c>
    </row>
    <row r="320" spans="1:17" x14ac:dyDescent="0.35">
      <c r="A320" t="s">
        <v>56</v>
      </c>
      <c r="B320" t="s">
        <v>25</v>
      </c>
      <c r="C320">
        <v>66458.19</v>
      </c>
      <c r="D320">
        <v>104308.57</v>
      </c>
      <c r="E320">
        <v>114929.53</v>
      </c>
      <c r="F320">
        <v>285696.28999999998</v>
      </c>
      <c r="G320">
        <v>2366.1519922479902</v>
      </c>
      <c r="H320">
        <v>120.74299999999999</v>
      </c>
      <c r="I320">
        <v>0</v>
      </c>
      <c r="J320">
        <v>0</v>
      </c>
      <c r="K320">
        <v>0</v>
      </c>
      <c r="L320">
        <v>-13</v>
      </c>
      <c r="M320">
        <v>63</v>
      </c>
      <c r="N320">
        <v>24.582089552238799</v>
      </c>
      <c r="O320">
        <v>9</v>
      </c>
      <c r="P320">
        <v>100</v>
      </c>
      <c r="Q320">
        <v>0</v>
      </c>
    </row>
    <row r="321" spans="1:17" x14ac:dyDescent="0.35">
      <c r="A321" t="s">
        <v>57</v>
      </c>
      <c r="B321" t="s">
        <v>18</v>
      </c>
      <c r="C321">
        <v>89449.44</v>
      </c>
      <c r="D321">
        <v>81457.42</v>
      </c>
      <c r="E321">
        <v>60253.45</v>
      </c>
      <c r="F321">
        <v>231160.31</v>
      </c>
      <c r="G321">
        <v>2926.6726172389299</v>
      </c>
      <c r="H321">
        <v>78.983999999999995</v>
      </c>
      <c r="I321">
        <v>11.33</v>
      </c>
      <c r="J321">
        <v>45.3</v>
      </c>
      <c r="K321">
        <v>113</v>
      </c>
      <c r="L321">
        <v>-15</v>
      </c>
      <c r="M321">
        <v>66</v>
      </c>
      <c r="N321">
        <v>29.411764705882302</v>
      </c>
      <c r="O321">
        <v>391</v>
      </c>
      <c r="P321">
        <v>388</v>
      </c>
      <c r="Q321">
        <v>120</v>
      </c>
    </row>
    <row r="322" spans="1:17" x14ac:dyDescent="0.35">
      <c r="A322" t="s">
        <v>57</v>
      </c>
      <c r="B322" t="s">
        <v>19</v>
      </c>
      <c r="C322">
        <v>118113.33</v>
      </c>
      <c r="D322">
        <v>115411.17</v>
      </c>
      <c r="E322">
        <v>81527.44</v>
      </c>
      <c r="F322">
        <v>315051.94</v>
      </c>
      <c r="G322">
        <v>3988.8071001721801</v>
      </c>
      <c r="H322">
        <v>78.983999999999995</v>
      </c>
      <c r="I322">
        <v>15.62</v>
      </c>
      <c r="J322">
        <v>87.5</v>
      </c>
      <c r="K322">
        <v>499</v>
      </c>
      <c r="L322">
        <v>-17</v>
      </c>
      <c r="M322">
        <v>74</v>
      </c>
      <c r="N322">
        <v>25.424812030075099</v>
      </c>
      <c r="O322">
        <v>914</v>
      </c>
      <c r="P322">
        <v>1035</v>
      </c>
      <c r="Q322">
        <v>310</v>
      </c>
    </row>
    <row r="323" spans="1:17" x14ac:dyDescent="0.35">
      <c r="A323" t="s">
        <v>57</v>
      </c>
      <c r="B323" t="s">
        <v>20</v>
      </c>
      <c r="C323">
        <v>89679.85</v>
      </c>
      <c r="D323">
        <v>144257.79</v>
      </c>
      <c r="E323">
        <v>142697.68</v>
      </c>
      <c r="F323">
        <v>376635.32</v>
      </c>
      <c r="G323">
        <v>4768.5014686518698</v>
      </c>
      <c r="H323">
        <v>78.983999999999995</v>
      </c>
      <c r="I323">
        <v>18.22</v>
      </c>
      <c r="J323">
        <v>104.8</v>
      </c>
      <c r="K323">
        <v>953</v>
      </c>
      <c r="L323">
        <v>-17</v>
      </c>
      <c r="M323">
        <v>58</v>
      </c>
      <c r="N323">
        <v>20.7403100775193</v>
      </c>
      <c r="O323">
        <v>1250</v>
      </c>
      <c r="P323">
        <v>1261</v>
      </c>
      <c r="Q323">
        <v>308</v>
      </c>
    </row>
    <row r="324" spans="1:17" x14ac:dyDescent="0.35">
      <c r="A324" t="s">
        <v>57</v>
      </c>
      <c r="B324" t="s">
        <v>22</v>
      </c>
      <c r="C324">
        <v>80753</v>
      </c>
      <c r="D324">
        <v>133383.99</v>
      </c>
      <c r="E324">
        <v>138047.98000000001</v>
      </c>
      <c r="F324">
        <v>352184.97</v>
      </c>
      <c r="G324">
        <v>4458.9406715284103</v>
      </c>
      <c r="H324">
        <v>78.983999999999995</v>
      </c>
      <c r="I324">
        <v>14.74</v>
      </c>
      <c r="J324">
        <v>26.6</v>
      </c>
      <c r="K324">
        <v>133</v>
      </c>
      <c r="L324">
        <v>-17</v>
      </c>
      <c r="M324">
        <v>68</v>
      </c>
      <c r="N324">
        <v>27.2222222222222</v>
      </c>
      <c r="O324">
        <v>510</v>
      </c>
      <c r="P324">
        <v>574</v>
      </c>
      <c r="Q324">
        <v>117</v>
      </c>
    </row>
    <row r="325" spans="1:17" x14ac:dyDescent="0.35">
      <c r="A325" t="s">
        <v>57</v>
      </c>
      <c r="B325" t="s">
        <v>23</v>
      </c>
      <c r="C325">
        <v>73877.119999999995</v>
      </c>
      <c r="D325">
        <v>138135.78</v>
      </c>
      <c r="E325">
        <v>155891.04999999999</v>
      </c>
      <c r="F325">
        <v>367903.95</v>
      </c>
      <c r="G325">
        <v>4657.9554086903599</v>
      </c>
      <c r="H325">
        <v>78.983999999999995</v>
      </c>
      <c r="I325">
        <v>15</v>
      </c>
      <c r="J325">
        <v>66</v>
      </c>
      <c r="K325">
        <v>356</v>
      </c>
      <c r="L325">
        <v>-4</v>
      </c>
      <c r="M325">
        <v>66</v>
      </c>
      <c r="N325">
        <v>27.319047619047598</v>
      </c>
      <c r="O325">
        <v>685</v>
      </c>
      <c r="P325">
        <v>659</v>
      </c>
      <c r="Q325">
        <v>193</v>
      </c>
    </row>
    <row r="326" spans="1:17" x14ac:dyDescent="0.35">
      <c r="A326" t="s">
        <v>57</v>
      </c>
      <c r="B326" t="s">
        <v>24</v>
      </c>
      <c r="C326">
        <v>115754.39</v>
      </c>
      <c r="D326">
        <v>229012.06</v>
      </c>
      <c r="E326">
        <v>246025</v>
      </c>
      <c r="F326">
        <v>590791.44999999995</v>
      </c>
      <c r="G326">
        <v>7479.8876987744297</v>
      </c>
      <c r="H326">
        <v>78.983999999999995</v>
      </c>
      <c r="I326">
        <v>15.36</v>
      </c>
      <c r="J326">
        <v>87.5</v>
      </c>
      <c r="K326">
        <v>658</v>
      </c>
      <c r="L326">
        <v>-22</v>
      </c>
      <c r="M326">
        <v>58</v>
      </c>
      <c r="N326">
        <v>23.8888888888888</v>
      </c>
      <c r="O326">
        <v>990</v>
      </c>
      <c r="P326">
        <v>737</v>
      </c>
      <c r="Q326">
        <v>305</v>
      </c>
    </row>
    <row r="327" spans="1:17" x14ac:dyDescent="0.35">
      <c r="A327" t="s">
        <v>57</v>
      </c>
      <c r="B327" t="s">
        <v>25</v>
      </c>
      <c r="C327">
        <v>41221.480000000003</v>
      </c>
      <c r="D327">
        <v>77029.23</v>
      </c>
      <c r="E327">
        <v>108418.51</v>
      </c>
      <c r="F327">
        <v>226669.22</v>
      </c>
      <c r="G327">
        <v>2869.81186063</v>
      </c>
      <c r="H327">
        <v>78.983999999999995</v>
      </c>
      <c r="I327">
        <v>0</v>
      </c>
      <c r="J327">
        <v>0</v>
      </c>
      <c r="K327">
        <v>0</v>
      </c>
      <c r="L327">
        <v>-13</v>
      </c>
      <c r="M327">
        <v>55</v>
      </c>
      <c r="N327">
        <v>25.3205128205128</v>
      </c>
      <c r="O327">
        <v>9</v>
      </c>
      <c r="P327">
        <v>76</v>
      </c>
      <c r="Q327">
        <v>0</v>
      </c>
    </row>
    <row r="328" spans="1:17" x14ac:dyDescent="0.35">
      <c r="A328" t="s">
        <v>58</v>
      </c>
      <c r="B328" t="s">
        <v>18</v>
      </c>
      <c r="C328">
        <v>71223.92</v>
      </c>
      <c r="D328">
        <v>94963.56</v>
      </c>
      <c r="E328">
        <v>98643.25</v>
      </c>
      <c r="F328">
        <v>264830.73</v>
      </c>
      <c r="G328">
        <v>1649.9329013768599</v>
      </c>
      <c r="H328">
        <v>160.51</v>
      </c>
      <c r="I328">
        <v>11.75</v>
      </c>
      <c r="J328">
        <v>24.8</v>
      </c>
      <c r="K328">
        <v>68</v>
      </c>
      <c r="L328">
        <v>-5</v>
      </c>
      <c r="M328">
        <v>74</v>
      </c>
      <c r="N328">
        <v>30.534482758620602</v>
      </c>
      <c r="O328">
        <v>204</v>
      </c>
      <c r="P328">
        <v>273</v>
      </c>
      <c r="Q328">
        <v>96</v>
      </c>
    </row>
    <row r="329" spans="1:17" x14ac:dyDescent="0.35">
      <c r="A329" t="s">
        <v>58</v>
      </c>
      <c r="B329" t="s">
        <v>19</v>
      </c>
      <c r="C329">
        <v>103576.47</v>
      </c>
      <c r="D329">
        <v>149778.39000000001</v>
      </c>
      <c r="E329">
        <v>218894.7</v>
      </c>
      <c r="F329">
        <v>472249.56</v>
      </c>
      <c r="G329">
        <v>2942.1815463211001</v>
      </c>
      <c r="H329">
        <v>160.51</v>
      </c>
      <c r="I329">
        <v>10.09</v>
      </c>
      <c r="J329">
        <v>66.900000000000006</v>
      </c>
      <c r="K329">
        <v>310</v>
      </c>
      <c r="L329">
        <v>-8</v>
      </c>
      <c r="M329">
        <v>56</v>
      </c>
      <c r="N329">
        <v>26.4753086419753</v>
      </c>
      <c r="O329">
        <v>615</v>
      </c>
      <c r="P329">
        <v>552</v>
      </c>
      <c r="Q329">
        <v>230</v>
      </c>
    </row>
    <row r="330" spans="1:17" x14ac:dyDescent="0.35">
      <c r="A330" t="s">
        <v>58</v>
      </c>
      <c r="B330" t="s">
        <v>20</v>
      </c>
      <c r="C330">
        <v>102223.92</v>
      </c>
      <c r="D330">
        <v>198516.79</v>
      </c>
      <c r="E330">
        <v>212109.99</v>
      </c>
      <c r="F330">
        <v>512850.7</v>
      </c>
      <c r="G330">
        <v>3195.13239050526</v>
      </c>
      <c r="H330">
        <v>160.51</v>
      </c>
      <c r="I330">
        <v>20.11</v>
      </c>
      <c r="J330">
        <v>95.2</v>
      </c>
      <c r="K330">
        <v>884</v>
      </c>
      <c r="L330">
        <v>-16</v>
      </c>
      <c r="M330">
        <v>63</v>
      </c>
      <c r="N330">
        <v>23.182203389830502</v>
      </c>
      <c r="O330">
        <v>1232</v>
      </c>
      <c r="P330">
        <v>1167</v>
      </c>
      <c r="Q330">
        <v>357</v>
      </c>
    </row>
    <row r="331" spans="1:17" x14ac:dyDescent="0.35">
      <c r="A331" t="s">
        <v>58</v>
      </c>
      <c r="B331" t="s">
        <v>21</v>
      </c>
      <c r="C331">
        <v>120069.66</v>
      </c>
      <c r="D331">
        <v>223919.93</v>
      </c>
      <c r="E331">
        <v>292769.84999999998</v>
      </c>
      <c r="F331">
        <v>636759.43999999994</v>
      </c>
      <c r="G331">
        <v>3967.1013644009699</v>
      </c>
      <c r="H331">
        <v>160.51</v>
      </c>
      <c r="I331">
        <v>14.29</v>
      </c>
      <c r="J331">
        <v>76.2</v>
      </c>
      <c r="K331">
        <v>911</v>
      </c>
      <c r="L331">
        <v>-18</v>
      </c>
      <c r="M331">
        <v>62</v>
      </c>
      <c r="N331">
        <v>21.127358490565999</v>
      </c>
      <c r="O331">
        <v>1127</v>
      </c>
      <c r="P331">
        <v>1258</v>
      </c>
      <c r="Q331">
        <v>352</v>
      </c>
    </row>
    <row r="332" spans="1:17" x14ac:dyDescent="0.35">
      <c r="A332" t="s">
        <v>58</v>
      </c>
      <c r="B332" t="s">
        <v>22</v>
      </c>
      <c r="C332">
        <v>71607.789999999994</v>
      </c>
      <c r="D332">
        <v>127565.06</v>
      </c>
      <c r="E332">
        <v>129405.56</v>
      </c>
      <c r="F332">
        <v>328578.40999999997</v>
      </c>
      <c r="G332">
        <v>2047.0899632421599</v>
      </c>
      <c r="H332">
        <v>160.51</v>
      </c>
      <c r="I332">
        <v>10.74</v>
      </c>
      <c r="J332">
        <v>24.4</v>
      </c>
      <c r="K332">
        <v>83</v>
      </c>
      <c r="L332">
        <v>-12</v>
      </c>
      <c r="M332">
        <v>74</v>
      </c>
      <c r="N332">
        <v>29.807692307692299</v>
      </c>
      <c r="O332">
        <v>301</v>
      </c>
      <c r="P332">
        <v>296</v>
      </c>
      <c r="Q332">
        <v>114</v>
      </c>
    </row>
    <row r="333" spans="1:17" x14ac:dyDescent="0.35">
      <c r="A333" t="s">
        <v>58</v>
      </c>
      <c r="B333" t="s">
        <v>23</v>
      </c>
      <c r="C333">
        <v>124454.73</v>
      </c>
      <c r="D333">
        <v>270382.62</v>
      </c>
      <c r="E333">
        <v>383586.24</v>
      </c>
      <c r="F333">
        <v>778423.59</v>
      </c>
      <c r="G333">
        <v>4849.6890536415103</v>
      </c>
      <c r="H333">
        <v>160.51</v>
      </c>
      <c r="I333">
        <v>13.62</v>
      </c>
      <c r="J333">
        <v>87.8</v>
      </c>
      <c r="K333">
        <v>635</v>
      </c>
      <c r="L333">
        <v>-13</v>
      </c>
      <c r="M333">
        <v>58</v>
      </c>
      <c r="N333">
        <v>26.504999999999999</v>
      </c>
      <c r="O333">
        <v>865</v>
      </c>
      <c r="P333">
        <v>678</v>
      </c>
      <c r="Q333">
        <v>281</v>
      </c>
    </row>
    <row r="334" spans="1:17" x14ac:dyDescent="0.35">
      <c r="A334" t="s">
        <v>58</v>
      </c>
      <c r="B334" t="s">
        <v>24</v>
      </c>
      <c r="C334">
        <v>132437.96</v>
      </c>
      <c r="D334">
        <v>273595.58</v>
      </c>
      <c r="E334">
        <v>419098.93</v>
      </c>
      <c r="F334">
        <v>825132.47</v>
      </c>
      <c r="G334">
        <v>5140.6919818079796</v>
      </c>
      <c r="H334">
        <v>160.51</v>
      </c>
      <c r="I334">
        <v>19.78</v>
      </c>
      <c r="J334">
        <v>130</v>
      </c>
      <c r="K334">
        <v>738</v>
      </c>
      <c r="L334">
        <v>-21</v>
      </c>
      <c r="M334">
        <v>71</v>
      </c>
      <c r="N334">
        <v>24.110091743119199</v>
      </c>
      <c r="O334">
        <v>1130</v>
      </c>
      <c r="P334">
        <v>959</v>
      </c>
      <c r="Q334">
        <v>372</v>
      </c>
    </row>
    <row r="335" spans="1:17" x14ac:dyDescent="0.35">
      <c r="A335" t="s">
        <v>58</v>
      </c>
      <c r="B335" t="s">
        <v>25</v>
      </c>
      <c r="C335">
        <v>141818.03</v>
      </c>
      <c r="D335">
        <v>300031.01</v>
      </c>
      <c r="E335">
        <v>406366.93</v>
      </c>
      <c r="F335">
        <v>848215.97</v>
      </c>
      <c r="G335">
        <v>5284.5054513737396</v>
      </c>
      <c r="H335">
        <v>160.51</v>
      </c>
      <c r="I335">
        <v>18.73</v>
      </c>
      <c r="J335">
        <v>59.1</v>
      </c>
      <c r="K335">
        <v>314</v>
      </c>
      <c r="L335">
        <v>-14</v>
      </c>
      <c r="M335">
        <v>66</v>
      </c>
      <c r="N335">
        <v>27</v>
      </c>
      <c r="O335">
        <v>781</v>
      </c>
      <c r="P335">
        <v>915</v>
      </c>
      <c r="Q335">
        <v>194</v>
      </c>
    </row>
    <row r="336" spans="1:17" x14ac:dyDescent="0.35">
      <c r="A336" t="s">
        <v>58</v>
      </c>
      <c r="B336" t="s">
        <v>26</v>
      </c>
      <c r="C336">
        <v>117537.319999999</v>
      </c>
      <c r="D336">
        <v>231432.84</v>
      </c>
      <c r="E336">
        <v>259783.19</v>
      </c>
      <c r="F336">
        <v>608753.35</v>
      </c>
      <c r="G336">
        <v>3792.6194629617999</v>
      </c>
      <c r="H336">
        <v>160.51</v>
      </c>
      <c r="I336">
        <v>16.440000000000001</v>
      </c>
      <c r="J336">
        <v>66.3</v>
      </c>
      <c r="K336">
        <v>271</v>
      </c>
      <c r="L336">
        <v>-8</v>
      </c>
      <c r="M336">
        <v>63</v>
      </c>
      <c r="N336">
        <v>27.711956521739101</v>
      </c>
      <c r="O336">
        <v>606</v>
      </c>
      <c r="P336">
        <v>553</v>
      </c>
      <c r="Q336">
        <v>173</v>
      </c>
    </row>
    <row r="337" spans="1:17" x14ac:dyDescent="0.35">
      <c r="A337" t="s">
        <v>58</v>
      </c>
      <c r="B337" t="s">
        <v>29</v>
      </c>
      <c r="C337">
        <v>100380.91</v>
      </c>
      <c r="D337">
        <v>178807.24</v>
      </c>
      <c r="E337">
        <v>207623.61</v>
      </c>
      <c r="F337">
        <v>486811.76</v>
      </c>
      <c r="G337">
        <v>3032.9061117687302</v>
      </c>
      <c r="H337">
        <v>160.51</v>
      </c>
      <c r="I337">
        <v>12.37</v>
      </c>
      <c r="J337">
        <v>76.099999999999994</v>
      </c>
      <c r="K337">
        <v>348</v>
      </c>
      <c r="L337">
        <v>-8</v>
      </c>
      <c r="M337">
        <v>58</v>
      </c>
      <c r="N337">
        <v>26.1075949367088</v>
      </c>
      <c r="O337">
        <v>633</v>
      </c>
      <c r="P337">
        <v>601</v>
      </c>
      <c r="Q337">
        <v>224</v>
      </c>
    </row>
    <row r="338" spans="1:17" x14ac:dyDescent="0.35">
      <c r="A338" t="s">
        <v>58</v>
      </c>
      <c r="B338" t="s">
        <v>27</v>
      </c>
      <c r="C338">
        <v>125580.69</v>
      </c>
      <c r="D338">
        <v>253067.4</v>
      </c>
      <c r="E338">
        <v>242509.84</v>
      </c>
      <c r="F338">
        <v>621157.93000000005</v>
      </c>
      <c r="G338">
        <v>3869.9017506697401</v>
      </c>
      <c r="H338">
        <v>160.51</v>
      </c>
      <c r="I338">
        <v>12.21</v>
      </c>
      <c r="J338">
        <v>53.5</v>
      </c>
      <c r="K338">
        <v>224</v>
      </c>
      <c r="L338">
        <v>-12</v>
      </c>
      <c r="M338">
        <v>58</v>
      </c>
      <c r="N338">
        <v>26.348484848484802</v>
      </c>
      <c r="O338">
        <v>651</v>
      </c>
      <c r="P338">
        <v>660</v>
      </c>
      <c r="Q338">
        <v>206</v>
      </c>
    </row>
    <row r="339" spans="1:17" x14ac:dyDescent="0.35">
      <c r="A339" t="s">
        <v>59</v>
      </c>
      <c r="B339" t="s">
        <v>18</v>
      </c>
      <c r="C339">
        <v>123697.34</v>
      </c>
      <c r="D339">
        <v>135702.53</v>
      </c>
      <c r="E339">
        <v>154047.34</v>
      </c>
      <c r="F339">
        <v>413447.21</v>
      </c>
      <c r="G339">
        <v>3021.8552247860298</v>
      </c>
      <c r="H339">
        <v>136.81899999999999</v>
      </c>
      <c r="I339">
        <v>15.55</v>
      </c>
      <c r="J339">
        <v>78.8</v>
      </c>
      <c r="K339">
        <v>303</v>
      </c>
      <c r="L339">
        <v>-13</v>
      </c>
      <c r="M339">
        <v>81</v>
      </c>
      <c r="N339">
        <v>28.214285714285701</v>
      </c>
      <c r="O339">
        <v>808</v>
      </c>
      <c r="P339">
        <v>655</v>
      </c>
      <c r="Q339">
        <v>270</v>
      </c>
    </row>
    <row r="340" spans="1:17" x14ac:dyDescent="0.35">
      <c r="A340" t="s">
        <v>59</v>
      </c>
      <c r="B340" t="s">
        <v>19</v>
      </c>
      <c r="C340">
        <v>180521.81</v>
      </c>
      <c r="D340">
        <v>194085.63</v>
      </c>
      <c r="E340">
        <v>228790.64</v>
      </c>
      <c r="F340">
        <v>603398.07999999996</v>
      </c>
      <c r="G340">
        <v>4410.1921516748398</v>
      </c>
      <c r="H340">
        <v>136.81899999999999</v>
      </c>
      <c r="I340">
        <v>15.02</v>
      </c>
      <c r="J340">
        <v>76</v>
      </c>
      <c r="K340">
        <v>510</v>
      </c>
      <c r="L340">
        <v>-12</v>
      </c>
      <c r="M340">
        <v>66</v>
      </c>
      <c r="N340">
        <v>25.1954022988505</v>
      </c>
      <c r="O340">
        <v>1145</v>
      </c>
      <c r="P340">
        <v>1161</v>
      </c>
      <c r="Q340">
        <v>319</v>
      </c>
    </row>
    <row r="341" spans="1:17" x14ac:dyDescent="0.35">
      <c r="A341" t="s">
        <v>59</v>
      </c>
      <c r="B341" t="s">
        <v>20</v>
      </c>
      <c r="C341">
        <v>125621.24</v>
      </c>
      <c r="D341">
        <v>179833.9</v>
      </c>
      <c r="E341">
        <v>222453.33</v>
      </c>
      <c r="F341">
        <v>527908.47</v>
      </c>
      <c r="G341">
        <v>3858.4441488389698</v>
      </c>
      <c r="H341">
        <v>136.81899999999999</v>
      </c>
      <c r="I341">
        <v>15.42</v>
      </c>
      <c r="J341">
        <v>92.7</v>
      </c>
      <c r="K341">
        <v>1529</v>
      </c>
      <c r="L341">
        <v>-22</v>
      </c>
      <c r="M341">
        <v>70</v>
      </c>
      <c r="N341">
        <v>20.554794520547901</v>
      </c>
      <c r="O341">
        <v>1694</v>
      </c>
      <c r="P341">
        <v>1281</v>
      </c>
      <c r="Q341">
        <v>456</v>
      </c>
    </row>
    <row r="342" spans="1:17" x14ac:dyDescent="0.35">
      <c r="A342" t="s">
        <v>59</v>
      </c>
      <c r="B342" t="s">
        <v>21</v>
      </c>
      <c r="C342">
        <v>123812.61</v>
      </c>
      <c r="D342">
        <v>157351.07999999999</v>
      </c>
      <c r="E342">
        <v>210533.79</v>
      </c>
      <c r="F342">
        <v>491697.48</v>
      </c>
      <c r="G342">
        <v>3593.78068835468</v>
      </c>
      <c r="H342">
        <v>136.81899999999999</v>
      </c>
      <c r="I342">
        <v>10.79</v>
      </c>
      <c r="J342">
        <v>55.9</v>
      </c>
      <c r="K342">
        <v>957</v>
      </c>
      <c r="L342">
        <v>-25</v>
      </c>
      <c r="M342">
        <v>53</v>
      </c>
      <c r="N342">
        <v>19.109649122806999</v>
      </c>
      <c r="O342">
        <v>1323</v>
      </c>
      <c r="P342">
        <v>1231</v>
      </c>
      <c r="Q342">
        <v>329</v>
      </c>
    </row>
    <row r="343" spans="1:17" x14ac:dyDescent="0.35">
      <c r="A343" t="s">
        <v>59</v>
      </c>
      <c r="B343" t="s">
        <v>22</v>
      </c>
      <c r="C343">
        <v>77736.41</v>
      </c>
      <c r="D343">
        <v>107423.5</v>
      </c>
      <c r="E343">
        <v>95413.26</v>
      </c>
      <c r="F343">
        <v>280573.17</v>
      </c>
      <c r="G343">
        <v>2050.6886470446302</v>
      </c>
      <c r="H343">
        <v>136.81899999999999</v>
      </c>
      <c r="I343">
        <v>9.17</v>
      </c>
      <c r="J343">
        <v>15.4</v>
      </c>
      <c r="K343">
        <v>142</v>
      </c>
      <c r="L343">
        <v>-16</v>
      </c>
      <c r="M343">
        <v>61</v>
      </c>
      <c r="N343">
        <v>27.779411764705799</v>
      </c>
      <c r="O343">
        <v>364</v>
      </c>
      <c r="P343">
        <v>309</v>
      </c>
      <c r="Q343">
        <v>79</v>
      </c>
    </row>
    <row r="344" spans="1:17" x14ac:dyDescent="0.35">
      <c r="A344" t="s">
        <v>59</v>
      </c>
      <c r="B344" t="s">
        <v>23</v>
      </c>
      <c r="C344">
        <v>166465.65</v>
      </c>
      <c r="D344">
        <v>299159.05</v>
      </c>
      <c r="E344">
        <v>320489.15000000002</v>
      </c>
      <c r="F344">
        <v>786113.85</v>
      </c>
      <c r="G344">
        <v>5745.6482652263203</v>
      </c>
      <c r="H344">
        <v>136.81899999999999</v>
      </c>
      <c r="I344">
        <v>4.7699999999999996</v>
      </c>
      <c r="J344">
        <v>80.099999999999994</v>
      </c>
      <c r="K344">
        <v>468</v>
      </c>
      <c r="L344">
        <v>-10</v>
      </c>
      <c r="M344">
        <v>58</v>
      </c>
      <c r="N344">
        <v>25.69921875</v>
      </c>
      <c r="O344">
        <v>760</v>
      </c>
      <c r="P344">
        <v>390</v>
      </c>
      <c r="Q344">
        <v>239</v>
      </c>
    </row>
    <row r="345" spans="1:17" x14ac:dyDescent="0.35">
      <c r="A345" t="s">
        <v>59</v>
      </c>
      <c r="B345" t="s">
        <v>24</v>
      </c>
      <c r="C345">
        <v>153008.37</v>
      </c>
      <c r="D345">
        <v>260716.99</v>
      </c>
      <c r="E345">
        <v>300928.37</v>
      </c>
      <c r="F345">
        <v>714653.73</v>
      </c>
      <c r="G345">
        <v>5223.3515081969599</v>
      </c>
      <c r="H345">
        <v>136.81899999999999</v>
      </c>
      <c r="I345">
        <v>7.52</v>
      </c>
      <c r="J345">
        <v>86.1</v>
      </c>
      <c r="K345">
        <v>522</v>
      </c>
      <c r="L345">
        <v>-27</v>
      </c>
      <c r="M345">
        <v>59</v>
      </c>
      <c r="N345">
        <v>23.738095238095202</v>
      </c>
      <c r="O345">
        <v>819</v>
      </c>
      <c r="P345">
        <v>456</v>
      </c>
      <c r="Q345">
        <v>298</v>
      </c>
    </row>
    <row r="346" spans="1:17" x14ac:dyDescent="0.35">
      <c r="A346" t="s">
        <v>59</v>
      </c>
      <c r="B346" t="s">
        <v>25</v>
      </c>
      <c r="C346">
        <v>153539.51999999999</v>
      </c>
      <c r="D346">
        <v>281522.84000000003</v>
      </c>
      <c r="E346">
        <v>297360.46000000002</v>
      </c>
      <c r="F346">
        <v>732422.82</v>
      </c>
      <c r="G346">
        <v>5353.22447905627</v>
      </c>
      <c r="H346">
        <v>136.81899999999999</v>
      </c>
      <c r="I346">
        <v>7.15</v>
      </c>
      <c r="J346">
        <v>77.2</v>
      </c>
      <c r="K346">
        <v>796</v>
      </c>
      <c r="L346">
        <v>-15</v>
      </c>
      <c r="M346">
        <v>63</v>
      </c>
      <c r="N346">
        <v>23.129921259842501</v>
      </c>
      <c r="O346">
        <v>908</v>
      </c>
      <c r="P346">
        <v>553</v>
      </c>
      <c r="Q346">
        <v>297</v>
      </c>
    </row>
    <row r="347" spans="1:17" x14ac:dyDescent="0.35">
      <c r="A347" t="s">
        <v>59</v>
      </c>
      <c r="B347" t="s">
        <v>26</v>
      </c>
      <c r="C347">
        <v>127558.04</v>
      </c>
      <c r="D347">
        <v>202194.85</v>
      </c>
      <c r="E347">
        <v>215662.52</v>
      </c>
      <c r="F347">
        <v>545415.41</v>
      </c>
      <c r="G347">
        <v>3986.4010846446699</v>
      </c>
      <c r="H347">
        <v>136.81899999999999</v>
      </c>
      <c r="I347">
        <v>8.08</v>
      </c>
      <c r="J347">
        <v>48.6</v>
      </c>
      <c r="K347">
        <v>406</v>
      </c>
      <c r="L347">
        <v>-13</v>
      </c>
      <c r="M347">
        <v>58</v>
      </c>
      <c r="N347">
        <v>27.737373737373701</v>
      </c>
      <c r="O347">
        <v>568</v>
      </c>
      <c r="P347">
        <v>352</v>
      </c>
      <c r="Q347">
        <v>165</v>
      </c>
    </row>
    <row r="348" spans="1:17" x14ac:dyDescent="0.35">
      <c r="A348" t="s">
        <v>59</v>
      </c>
      <c r="B348" t="s">
        <v>29</v>
      </c>
      <c r="C348">
        <v>87519.28</v>
      </c>
      <c r="D348">
        <v>132451.85</v>
      </c>
      <c r="E348">
        <v>99191.72</v>
      </c>
      <c r="F348">
        <v>319162.84999999998</v>
      </c>
      <c r="G348">
        <v>2332.7377776478402</v>
      </c>
      <c r="H348">
        <v>136.81899999999999</v>
      </c>
      <c r="I348">
        <v>5.87</v>
      </c>
      <c r="J348">
        <v>39.299999999999997</v>
      </c>
      <c r="K348">
        <v>431</v>
      </c>
      <c r="L348">
        <v>-10</v>
      </c>
      <c r="M348">
        <v>65</v>
      </c>
      <c r="N348">
        <v>25.697368421052602</v>
      </c>
      <c r="O348">
        <v>506</v>
      </c>
      <c r="P348">
        <v>367</v>
      </c>
      <c r="Q348">
        <v>144</v>
      </c>
    </row>
    <row r="349" spans="1:17" x14ac:dyDescent="0.35">
      <c r="A349" t="s">
        <v>59</v>
      </c>
      <c r="B349" t="s">
        <v>27</v>
      </c>
      <c r="C349">
        <v>110839.98</v>
      </c>
      <c r="D349">
        <v>185136.15</v>
      </c>
      <c r="E349">
        <v>164319.43</v>
      </c>
      <c r="F349">
        <v>460295.56</v>
      </c>
      <c r="G349">
        <v>3364.2663665134201</v>
      </c>
      <c r="H349">
        <v>136.81899999999999</v>
      </c>
      <c r="I349">
        <v>11.25</v>
      </c>
      <c r="J349">
        <v>50</v>
      </c>
      <c r="K349">
        <v>447</v>
      </c>
      <c r="L349">
        <v>-18</v>
      </c>
      <c r="M349">
        <v>63</v>
      </c>
      <c r="N349">
        <v>25.5631067961165</v>
      </c>
      <c r="O349">
        <v>746</v>
      </c>
      <c r="P349">
        <v>517</v>
      </c>
      <c r="Q349">
        <v>178</v>
      </c>
    </row>
    <row r="350" spans="1:17" x14ac:dyDescent="0.35">
      <c r="A350" t="s">
        <v>60</v>
      </c>
      <c r="B350" t="s">
        <v>18</v>
      </c>
      <c r="C350">
        <v>104099.63</v>
      </c>
      <c r="D350">
        <v>116197.52</v>
      </c>
      <c r="E350">
        <v>135438.38</v>
      </c>
      <c r="F350">
        <v>355735.53</v>
      </c>
      <c r="G350">
        <v>1655.8854634573199</v>
      </c>
      <c r="H350">
        <v>214.83099999999999</v>
      </c>
      <c r="I350">
        <v>8.59</v>
      </c>
      <c r="J350">
        <v>36.299999999999997</v>
      </c>
      <c r="K350">
        <v>156</v>
      </c>
      <c r="L350">
        <v>-13</v>
      </c>
      <c r="M350">
        <v>68</v>
      </c>
      <c r="N350">
        <v>27.8943661971831</v>
      </c>
      <c r="O350">
        <v>422</v>
      </c>
      <c r="P350">
        <v>349</v>
      </c>
      <c r="Q350">
        <v>129</v>
      </c>
    </row>
    <row r="351" spans="1:17" x14ac:dyDescent="0.35">
      <c r="A351" t="s">
        <v>60</v>
      </c>
      <c r="B351" t="s">
        <v>19</v>
      </c>
      <c r="C351">
        <v>151352.65</v>
      </c>
      <c r="D351">
        <v>174813.88</v>
      </c>
      <c r="E351">
        <v>222394.93</v>
      </c>
      <c r="F351">
        <v>548561.46</v>
      </c>
      <c r="G351">
        <v>2553.45578617611</v>
      </c>
      <c r="H351">
        <v>214.83099999999999</v>
      </c>
      <c r="I351">
        <v>7.74</v>
      </c>
      <c r="J351">
        <v>38.9</v>
      </c>
      <c r="K351">
        <v>277</v>
      </c>
      <c r="L351">
        <v>-12</v>
      </c>
      <c r="M351">
        <v>60</v>
      </c>
      <c r="N351">
        <v>25.1969696969696</v>
      </c>
      <c r="O351">
        <v>645</v>
      </c>
      <c r="P351">
        <v>623</v>
      </c>
      <c r="Q351">
        <v>164</v>
      </c>
    </row>
    <row r="352" spans="1:17" x14ac:dyDescent="0.35">
      <c r="A352" t="s">
        <v>60</v>
      </c>
      <c r="B352" t="s">
        <v>20</v>
      </c>
      <c r="C352">
        <v>186655.22</v>
      </c>
      <c r="D352">
        <v>278475.21000000002</v>
      </c>
      <c r="E352">
        <v>286683.34000000003</v>
      </c>
      <c r="F352">
        <v>751813.77</v>
      </c>
      <c r="G352">
        <v>3499.5590487406298</v>
      </c>
      <c r="H352">
        <v>214.83099999999999</v>
      </c>
      <c r="I352">
        <v>13.78</v>
      </c>
      <c r="J352">
        <v>91.1</v>
      </c>
      <c r="K352">
        <v>1540</v>
      </c>
      <c r="L352">
        <v>-22</v>
      </c>
      <c r="M352">
        <v>70</v>
      </c>
      <c r="N352">
        <v>21.91015625</v>
      </c>
      <c r="O352">
        <v>1553</v>
      </c>
      <c r="P352">
        <v>1068</v>
      </c>
      <c r="Q352">
        <v>397</v>
      </c>
    </row>
    <row r="353" spans="1:17" x14ac:dyDescent="0.35">
      <c r="A353" t="s">
        <v>60</v>
      </c>
      <c r="B353" t="s">
        <v>21</v>
      </c>
      <c r="C353">
        <v>188628.31</v>
      </c>
      <c r="D353">
        <v>272796.74</v>
      </c>
      <c r="E353">
        <v>315228.46999999997</v>
      </c>
      <c r="F353">
        <v>776653.52</v>
      </c>
      <c r="G353">
        <v>3615.1836559900498</v>
      </c>
      <c r="H353">
        <v>214.83099999999999</v>
      </c>
      <c r="I353">
        <v>11.73</v>
      </c>
      <c r="J353">
        <v>59.6</v>
      </c>
      <c r="K353">
        <v>1001</v>
      </c>
      <c r="L353">
        <v>-25</v>
      </c>
      <c r="M353">
        <v>65</v>
      </c>
      <c r="N353">
        <v>19.623015873015799</v>
      </c>
      <c r="O353">
        <v>1428</v>
      </c>
      <c r="P353">
        <v>1302</v>
      </c>
      <c r="Q353">
        <v>370</v>
      </c>
    </row>
    <row r="354" spans="1:17" x14ac:dyDescent="0.35">
      <c r="A354" t="s">
        <v>60</v>
      </c>
      <c r="B354" t="s">
        <v>22</v>
      </c>
      <c r="C354">
        <v>106404.95</v>
      </c>
      <c r="D354">
        <v>174305.92000000001</v>
      </c>
      <c r="E354">
        <v>147758.71</v>
      </c>
      <c r="F354">
        <v>428469.58</v>
      </c>
      <c r="G354">
        <v>1994.4494975119901</v>
      </c>
      <c r="H354">
        <v>214.83099999999999</v>
      </c>
      <c r="I354">
        <v>9.6999999999999993</v>
      </c>
      <c r="J354">
        <v>23.7</v>
      </c>
      <c r="K354">
        <v>183</v>
      </c>
      <c r="L354">
        <v>-16</v>
      </c>
      <c r="M354">
        <v>76</v>
      </c>
      <c r="N354">
        <v>27.0061728395061</v>
      </c>
      <c r="O354">
        <v>486</v>
      </c>
      <c r="P354">
        <v>404</v>
      </c>
      <c r="Q354">
        <v>117</v>
      </c>
    </row>
    <row r="355" spans="1:17" x14ac:dyDescent="0.35">
      <c r="A355" t="s">
        <v>60</v>
      </c>
      <c r="B355" t="s">
        <v>23</v>
      </c>
      <c r="C355">
        <v>202270.389999999</v>
      </c>
      <c r="D355">
        <v>356374.83</v>
      </c>
      <c r="E355">
        <v>318842.28999999998</v>
      </c>
      <c r="F355">
        <v>877487.51</v>
      </c>
      <c r="G355">
        <v>4084.5479004426702</v>
      </c>
      <c r="H355">
        <v>214.83099999999999</v>
      </c>
      <c r="I355">
        <v>5.33</v>
      </c>
      <c r="J355">
        <v>69.2</v>
      </c>
      <c r="K355">
        <v>507</v>
      </c>
      <c r="L355">
        <v>-10</v>
      </c>
      <c r="M355">
        <v>65</v>
      </c>
      <c r="N355">
        <v>27.1465517241379</v>
      </c>
      <c r="O355">
        <v>709</v>
      </c>
      <c r="P355">
        <v>327</v>
      </c>
      <c r="Q355">
        <v>207</v>
      </c>
    </row>
    <row r="356" spans="1:17" x14ac:dyDescent="0.35">
      <c r="A356" t="s">
        <v>60</v>
      </c>
      <c r="B356" t="s">
        <v>24</v>
      </c>
      <c r="C356">
        <v>218663.91</v>
      </c>
      <c r="D356">
        <v>361735.28</v>
      </c>
      <c r="E356">
        <v>388504.84</v>
      </c>
      <c r="F356">
        <v>968904.03</v>
      </c>
      <c r="G356">
        <v>4510.0755012079198</v>
      </c>
      <c r="H356">
        <v>214.83099999999999</v>
      </c>
      <c r="I356">
        <v>5.68</v>
      </c>
      <c r="J356">
        <v>80.400000000000006</v>
      </c>
      <c r="K356">
        <v>676</v>
      </c>
      <c r="L356">
        <v>-27</v>
      </c>
      <c r="M356">
        <v>59</v>
      </c>
      <c r="N356">
        <v>23.390510948905099</v>
      </c>
      <c r="O356">
        <v>1023</v>
      </c>
      <c r="P356">
        <v>603</v>
      </c>
      <c r="Q356">
        <v>289</v>
      </c>
    </row>
    <row r="357" spans="1:17" x14ac:dyDescent="0.35">
      <c r="A357" t="s">
        <v>60</v>
      </c>
      <c r="B357" t="s">
        <v>25</v>
      </c>
      <c r="C357">
        <v>222520.74</v>
      </c>
      <c r="D357">
        <v>465369.66</v>
      </c>
      <c r="E357">
        <v>616461.9</v>
      </c>
      <c r="F357">
        <v>1304352.3</v>
      </c>
      <c r="G357">
        <v>6071.52738664345</v>
      </c>
      <c r="H357">
        <v>214.83099999999999</v>
      </c>
      <c r="I357">
        <v>7.59</v>
      </c>
      <c r="J357">
        <v>67.7</v>
      </c>
      <c r="K357">
        <v>685</v>
      </c>
      <c r="L357">
        <v>-15</v>
      </c>
      <c r="M357">
        <v>59</v>
      </c>
      <c r="N357">
        <v>23.721739130434699</v>
      </c>
      <c r="O357">
        <v>791</v>
      </c>
      <c r="P357">
        <v>504</v>
      </c>
      <c r="Q357">
        <v>260</v>
      </c>
    </row>
    <row r="358" spans="1:17" x14ac:dyDescent="0.35">
      <c r="A358" t="s">
        <v>60</v>
      </c>
      <c r="B358" t="s">
        <v>26</v>
      </c>
      <c r="C358">
        <v>180484.18</v>
      </c>
      <c r="D358">
        <v>349087.21</v>
      </c>
      <c r="E358">
        <v>403294.84</v>
      </c>
      <c r="F358">
        <v>932866.23</v>
      </c>
      <c r="G358">
        <v>4342.3259678537997</v>
      </c>
      <c r="H358">
        <v>214.83099999999999</v>
      </c>
      <c r="I358">
        <v>7.01</v>
      </c>
      <c r="J358">
        <v>43</v>
      </c>
      <c r="K358">
        <v>453</v>
      </c>
      <c r="L358">
        <v>-13</v>
      </c>
      <c r="M358">
        <v>58</v>
      </c>
      <c r="N358">
        <v>27.408163265306101</v>
      </c>
      <c r="O358">
        <v>600</v>
      </c>
      <c r="P358">
        <v>345</v>
      </c>
      <c r="Q358">
        <v>149</v>
      </c>
    </row>
    <row r="359" spans="1:17" x14ac:dyDescent="0.35">
      <c r="A359" t="s">
        <v>60</v>
      </c>
      <c r="B359" t="s">
        <v>29</v>
      </c>
      <c r="C359">
        <v>108907.84</v>
      </c>
      <c r="D359">
        <v>236281.64</v>
      </c>
      <c r="E359">
        <v>252486.37</v>
      </c>
      <c r="F359">
        <v>597675.85</v>
      </c>
      <c r="G359">
        <v>2782.0745143857198</v>
      </c>
      <c r="H359">
        <v>214.83099999999999</v>
      </c>
      <c r="I359">
        <v>5.61</v>
      </c>
      <c r="J359">
        <v>39.700000000000003</v>
      </c>
      <c r="K359">
        <v>425</v>
      </c>
      <c r="L359">
        <v>-10</v>
      </c>
      <c r="M359">
        <v>69</v>
      </c>
      <c r="N359">
        <v>26.154320987654302</v>
      </c>
      <c r="O359">
        <v>520</v>
      </c>
      <c r="P359">
        <v>370</v>
      </c>
      <c r="Q359">
        <v>141</v>
      </c>
    </row>
    <row r="360" spans="1:17" x14ac:dyDescent="0.35">
      <c r="A360" t="s">
        <v>60</v>
      </c>
      <c r="B360" t="s">
        <v>27</v>
      </c>
      <c r="C360">
        <v>170774.389999999</v>
      </c>
      <c r="D360">
        <v>321660.24</v>
      </c>
      <c r="E360">
        <v>286928.93</v>
      </c>
      <c r="F360">
        <v>779363.55999999901</v>
      </c>
      <c r="G360">
        <v>3627.7984089819402</v>
      </c>
      <c r="H360">
        <v>214.83099999999999</v>
      </c>
      <c r="I360">
        <v>9.8000000000000007</v>
      </c>
      <c r="J360">
        <v>46.1</v>
      </c>
      <c r="K360">
        <v>550</v>
      </c>
      <c r="L360">
        <v>-16</v>
      </c>
      <c r="M360">
        <v>62</v>
      </c>
      <c r="N360">
        <v>24.961206896551701</v>
      </c>
      <c r="O360">
        <v>886</v>
      </c>
      <c r="P360">
        <v>593</v>
      </c>
      <c r="Q360">
        <v>170</v>
      </c>
    </row>
    <row r="361" spans="1:17" x14ac:dyDescent="0.35">
      <c r="A361" t="s">
        <v>61</v>
      </c>
      <c r="B361" t="s">
        <v>18</v>
      </c>
      <c r="C361">
        <v>128531.55</v>
      </c>
      <c r="D361">
        <v>140749.29</v>
      </c>
      <c r="E361">
        <v>154937.5</v>
      </c>
      <c r="F361">
        <v>424218.34</v>
      </c>
      <c r="G361">
        <v>4050.1264058352899</v>
      </c>
      <c r="H361">
        <v>104.742</v>
      </c>
      <c r="I361">
        <v>11.35</v>
      </c>
      <c r="J361">
        <v>55.6</v>
      </c>
      <c r="K361">
        <v>249</v>
      </c>
      <c r="L361">
        <v>-12</v>
      </c>
      <c r="M361">
        <v>85</v>
      </c>
      <c r="N361">
        <v>26.224770642201801</v>
      </c>
      <c r="O361">
        <v>708</v>
      </c>
      <c r="P361">
        <v>768</v>
      </c>
      <c r="Q361">
        <v>273</v>
      </c>
    </row>
    <row r="362" spans="1:17" x14ac:dyDescent="0.35">
      <c r="A362" t="s">
        <v>61</v>
      </c>
      <c r="B362" t="s">
        <v>19</v>
      </c>
      <c r="C362">
        <v>171189.07</v>
      </c>
      <c r="D362">
        <v>185708.73</v>
      </c>
      <c r="E362">
        <v>171580.1</v>
      </c>
      <c r="F362">
        <v>528477.9</v>
      </c>
      <c r="G362">
        <v>5045.5204216073698</v>
      </c>
      <c r="H362">
        <v>104.742</v>
      </c>
      <c r="I362">
        <v>14.91</v>
      </c>
      <c r="J362">
        <v>122.2</v>
      </c>
      <c r="K362">
        <v>711</v>
      </c>
      <c r="L362">
        <v>-18</v>
      </c>
      <c r="M362">
        <v>68</v>
      </c>
      <c r="N362">
        <v>22.385496183206101</v>
      </c>
      <c r="O362">
        <v>1257</v>
      </c>
      <c r="P362">
        <v>1363</v>
      </c>
      <c r="Q362">
        <v>498</v>
      </c>
    </row>
    <row r="363" spans="1:17" x14ac:dyDescent="0.35">
      <c r="A363" t="s">
        <v>61</v>
      </c>
      <c r="B363" t="s">
        <v>20</v>
      </c>
      <c r="C363">
        <v>160356.5</v>
      </c>
      <c r="D363">
        <v>226400.31</v>
      </c>
      <c r="E363">
        <v>159706.01999999999</v>
      </c>
      <c r="F363">
        <v>546462.82999999996</v>
      </c>
      <c r="G363">
        <v>5217.2273777472201</v>
      </c>
      <c r="H363">
        <v>104.742</v>
      </c>
      <c r="I363">
        <v>18.399999999999999</v>
      </c>
      <c r="J363">
        <v>132.80000000000001</v>
      </c>
      <c r="K363">
        <v>1969</v>
      </c>
      <c r="L363">
        <v>-20</v>
      </c>
      <c r="M363">
        <v>76</v>
      </c>
      <c r="N363">
        <v>18.933333333333302</v>
      </c>
      <c r="O363">
        <v>2156</v>
      </c>
      <c r="P363">
        <v>2060</v>
      </c>
      <c r="Q363">
        <v>628</v>
      </c>
    </row>
    <row r="364" spans="1:17" x14ac:dyDescent="0.35">
      <c r="A364" t="s">
        <v>61</v>
      </c>
      <c r="B364" t="s">
        <v>21</v>
      </c>
      <c r="C364">
        <v>140258.49</v>
      </c>
      <c r="D364">
        <v>199844.74</v>
      </c>
      <c r="E364">
        <v>150331.44</v>
      </c>
      <c r="F364">
        <v>490434.67</v>
      </c>
      <c r="G364">
        <v>4682.31148918294</v>
      </c>
      <c r="H364">
        <v>104.742</v>
      </c>
      <c r="I364">
        <v>15.39</v>
      </c>
      <c r="J364">
        <v>124.5</v>
      </c>
      <c r="K364">
        <v>1693</v>
      </c>
      <c r="L364">
        <v>-25</v>
      </c>
      <c r="M364">
        <v>60</v>
      </c>
      <c r="N364">
        <v>18.189759036144501</v>
      </c>
      <c r="O364">
        <v>1982</v>
      </c>
      <c r="P364">
        <v>1475</v>
      </c>
      <c r="Q364">
        <v>537</v>
      </c>
    </row>
    <row r="365" spans="1:17" x14ac:dyDescent="0.35">
      <c r="A365" t="s">
        <v>61</v>
      </c>
      <c r="B365" t="s">
        <v>22</v>
      </c>
      <c r="C365">
        <v>104293.11</v>
      </c>
      <c r="D365">
        <v>182163.39</v>
      </c>
      <c r="E365">
        <v>103250.68</v>
      </c>
      <c r="F365">
        <v>389707.18</v>
      </c>
      <c r="G365">
        <v>3720.6390941551599</v>
      </c>
      <c r="H365">
        <v>104.742</v>
      </c>
      <c r="I365">
        <v>11.2</v>
      </c>
      <c r="J365">
        <v>47.3</v>
      </c>
      <c r="K365">
        <v>163</v>
      </c>
      <c r="L365">
        <v>-21</v>
      </c>
      <c r="M365">
        <v>60</v>
      </c>
      <c r="N365">
        <v>23.613043478260799</v>
      </c>
      <c r="O365">
        <v>579</v>
      </c>
      <c r="P365">
        <v>631</v>
      </c>
      <c r="Q365">
        <v>189</v>
      </c>
    </row>
    <row r="366" spans="1:17" x14ac:dyDescent="0.35">
      <c r="A366" t="s">
        <v>61</v>
      </c>
      <c r="B366" t="s">
        <v>23</v>
      </c>
      <c r="C366">
        <v>113398.9</v>
      </c>
      <c r="D366">
        <v>196338.11</v>
      </c>
      <c r="E366">
        <v>92545.65</v>
      </c>
      <c r="F366">
        <v>402282.66</v>
      </c>
      <c r="G366">
        <v>3840.7005785644701</v>
      </c>
      <c r="H366">
        <v>104.742</v>
      </c>
      <c r="I366">
        <v>12.7</v>
      </c>
      <c r="J366">
        <v>115.2</v>
      </c>
      <c r="K366">
        <v>573</v>
      </c>
      <c r="L366">
        <v>-11</v>
      </c>
      <c r="M366">
        <v>63</v>
      </c>
      <c r="N366">
        <v>24.923423423423401</v>
      </c>
      <c r="O366">
        <v>898</v>
      </c>
      <c r="P366">
        <v>795</v>
      </c>
      <c r="Q366">
        <v>352</v>
      </c>
    </row>
    <row r="367" spans="1:17" x14ac:dyDescent="0.35">
      <c r="A367" t="s">
        <v>61</v>
      </c>
      <c r="B367" t="s">
        <v>24</v>
      </c>
      <c r="C367">
        <v>176491.99</v>
      </c>
      <c r="D367">
        <v>289266.28000000003</v>
      </c>
      <c r="E367">
        <v>192409.34</v>
      </c>
      <c r="F367">
        <v>658167.61</v>
      </c>
      <c r="G367">
        <v>6283.7029080979901</v>
      </c>
      <c r="H367">
        <v>104.742</v>
      </c>
      <c r="I367">
        <v>17.36</v>
      </c>
      <c r="J367">
        <v>134</v>
      </c>
      <c r="K367">
        <v>1244</v>
      </c>
      <c r="L367">
        <v>-25</v>
      </c>
      <c r="M367">
        <v>68</v>
      </c>
      <c r="N367">
        <v>21.260233918128598</v>
      </c>
      <c r="O367">
        <v>1835</v>
      </c>
      <c r="P367">
        <v>1616</v>
      </c>
      <c r="Q367">
        <v>546</v>
      </c>
    </row>
    <row r="368" spans="1:17" x14ac:dyDescent="0.35">
      <c r="A368" t="s">
        <v>61</v>
      </c>
      <c r="B368" t="s">
        <v>25</v>
      </c>
      <c r="C368">
        <v>217167.4</v>
      </c>
      <c r="D368">
        <v>395003.9</v>
      </c>
      <c r="E368">
        <v>247648.77</v>
      </c>
      <c r="F368">
        <v>859820.07</v>
      </c>
      <c r="G368">
        <v>8208.9330927421597</v>
      </c>
      <c r="H368">
        <v>104.742</v>
      </c>
      <c r="I368">
        <v>28.57</v>
      </c>
      <c r="J368">
        <v>165.6</v>
      </c>
      <c r="K368">
        <v>2931</v>
      </c>
      <c r="L368">
        <v>-15</v>
      </c>
      <c r="M368">
        <v>57</v>
      </c>
      <c r="N368">
        <v>20.902010050251199</v>
      </c>
      <c r="O368">
        <v>2655</v>
      </c>
      <c r="P368">
        <v>2229</v>
      </c>
      <c r="Q368">
        <v>699</v>
      </c>
    </row>
    <row r="369" spans="1:17" x14ac:dyDescent="0.35">
      <c r="A369" t="s">
        <v>61</v>
      </c>
      <c r="B369" t="s">
        <v>26</v>
      </c>
      <c r="C369">
        <v>157127.07999999999</v>
      </c>
      <c r="D369">
        <v>299429.33</v>
      </c>
      <c r="E369">
        <v>153339.96</v>
      </c>
      <c r="F369">
        <v>609896.37</v>
      </c>
      <c r="G369">
        <v>5822.84441771209</v>
      </c>
      <c r="H369">
        <v>104.742</v>
      </c>
      <c r="I369">
        <v>11.82</v>
      </c>
      <c r="J369">
        <v>94.5</v>
      </c>
      <c r="K369">
        <v>785</v>
      </c>
      <c r="L369">
        <v>-19</v>
      </c>
      <c r="M369">
        <v>60</v>
      </c>
      <c r="N369">
        <v>24.334507042253499</v>
      </c>
      <c r="O369">
        <v>1116</v>
      </c>
      <c r="P369">
        <v>832</v>
      </c>
      <c r="Q369">
        <v>390</v>
      </c>
    </row>
    <row r="370" spans="1:17" x14ac:dyDescent="0.35">
      <c r="A370" t="s">
        <v>61</v>
      </c>
      <c r="B370" t="s">
        <v>29</v>
      </c>
      <c r="C370">
        <v>141097.47</v>
      </c>
      <c r="D370">
        <v>257347.46</v>
      </c>
      <c r="E370">
        <v>106442.2</v>
      </c>
      <c r="F370">
        <v>504887.13</v>
      </c>
      <c r="G370">
        <v>4820.2930056710702</v>
      </c>
      <c r="H370">
        <v>104.742</v>
      </c>
      <c r="I370">
        <v>12</v>
      </c>
      <c r="J370">
        <v>78.400000000000006</v>
      </c>
      <c r="K370">
        <v>949</v>
      </c>
      <c r="L370">
        <v>-17</v>
      </c>
      <c r="M370">
        <v>73</v>
      </c>
      <c r="N370">
        <v>22.5378787878787</v>
      </c>
      <c r="O370">
        <v>1297</v>
      </c>
      <c r="P370">
        <v>1164</v>
      </c>
      <c r="Q370">
        <v>381</v>
      </c>
    </row>
    <row r="371" spans="1:17" x14ac:dyDescent="0.35">
      <c r="A371" t="s">
        <v>61</v>
      </c>
      <c r="B371" t="s">
        <v>27</v>
      </c>
      <c r="C371">
        <v>177333.92</v>
      </c>
      <c r="D371">
        <v>300846.99</v>
      </c>
      <c r="E371">
        <v>116114.22</v>
      </c>
      <c r="F371">
        <v>594295.13</v>
      </c>
      <c r="G371">
        <v>5673.8951900861102</v>
      </c>
      <c r="H371">
        <v>104.742</v>
      </c>
      <c r="I371">
        <v>19.170000000000002</v>
      </c>
      <c r="J371">
        <v>93.8</v>
      </c>
      <c r="K371">
        <v>794</v>
      </c>
      <c r="L371">
        <v>-24</v>
      </c>
      <c r="M371">
        <v>65</v>
      </c>
      <c r="N371">
        <v>22.772189349112399</v>
      </c>
      <c r="O371">
        <v>1499</v>
      </c>
      <c r="P371">
        <v>1288</v>
      </c>
      <c r="Q371">
        <v>470</v>
      </c>
    </row>
    <row r="372" spans="1:17" x14ac:dyDescent="0.35">
      <c r="A372" t="s">
        <v>62</v>
      </c>
      <c r="B372" t="s">
        <v>18</v>
      </c>
      <c r="C372">
        <v>164148.1</v>
      </c>
      <c r="D372">
        <v>164637.64000000001</v>
      </c>
      <c r="E372">
        <v>159876.32999999999</v>
      </c>
      <c r="F372">
        <v>488662.07</v>
      </c>
      <c r="G372">
        <v>2501.0086188365499</v>
      </c>
      <c r="H372">
        <v>195.386</v>
      </c>
      <c r="I372">
        <v>13.17</v>
      </c>
      <c r="J372">
        <v>52.3</v>
      </c>
      <c r="K372">
        <v>188</v>
      </c>
      <c r="L372">
        <v>-14</v>
      </c>
      <c r="M372">
        <v>83</v>
      </c>
      <c r="N372">
        <v>27.491869918699098</v>
      </c>
      <c r="O372">
        <v>447</v>
      </c>
      <c r="P372">
        <v>471</v>
      </c>
      <c r="Q372">
        <v>222</v>
      </c>
    </row>
    <row r="373" spans="1:17" x14ac:dyDescent="0.35">
      <c r="A373" t="s">
        <v>62</v>
      </c>
      <c r="B373" t="s">
        <v>19</v>
      </c>
      <c r="C373">
        <v>232784.31</v>
      </c>
      <c r="D373">
        <v>229870.75</v>
      </c>
      <c r="E373">
        <v>236179.17</v>
      </c>
      <c r="F373">
        <v>698834.23</v>
      </c>
      <c r="G373">
        <v>3576.68527939565</v>
      </c>
      <c r="H373">
        <v>195.386</v>
      </c>
      <c r="I373">
        <v>13.84</v>
      </c>
      <c r="J373">
        <v>87.2</v>
      </c>
      <c r="K373">
        <v>422</v>
      </c>
      <c r="L373">
        <v>-11</v>
      </c>
      <c r="M373">
        <v>52</v>
      </c>
      <c r="N373">
        <v>24.987804878048699</v>
      </c>
      <c r="O373">
        <v>921</v>
      </c>
      <c r="P373">
        <v>990</v>
      </c>
      <c r="Q373">
        <v>345</v>
      </c>
    </row>
    <row r="374" spans="1:17" x14ac:dyDescent="0.35">
      <c r="A374" t="s">
        <v>62</v>
      </c>
      <c r="B374" t="s">
        <v>20</v>
      </c>
      <c r="C374">
        <v>214300.32</v>
      </c>
      <c r="D374">
        <v>305961.31</v>
      </c>
      <c r="E374">
        <v>274804.75</v>
      </c>
      <c r="F374">
        <v>795066.38</v>
      </c>
      <c r="G374">
        <v>4069.2085410418299</v>
      </c>
      <c r="H374">
        <v>195.386</v>
      </c>
      <c r="I374">
        <v>12.55</v>
      </c>
      <c r="J374">
        <v>104.5</v>
      </c>
      <c r="K374">
        <v>1263</v>
      </c>
      <c r="L374">
        <v>-21</v>
      </c>
      <c r="M374">
        <v>63</v>
      </c>
      <c r="N374">
        <v>20.669934640522801</v>
      </c>
      <c r="O374">
        <v>1539</v>
      </c>
      <c r="P374">
        <v>879</v>
      </c>
      <c r="Q374">
        <v>423</v>
      </c>
    </row>
    <row r="375" spans="1:17" x14ac:dyDescent="0.35">
      <c r="A375" t="s">
        <v>62</v>
      </c>
      <c r="B375" t="s">
        <v>21</v>
      </c>
      <c r="C375">
        <v>223696.45</v>
      </c>
      <c r="D375">
        <v>304508.23</v>
      </c>
      <c r="E375">
        <v>285802.08</v>
      </c>
      <c r="F375">
        <v>814006.76</v>
      </c>
      <c r="G375">
        <v>4166.1468068336499</v>
      </c>
      <c r="H375">
        <v>195.386</v>
      </c>
      <c r="I375">
        <v>9</v>
      </c>
      <c r="J375">
        <v>75</v>
      </c>
      <c r="K375">
        <v>899</v>
      </c>
      <c r="L375">
        <v>-24</v>
      </c>
      <c r="M375">
        <v>53</v>
      </c>
      <c r="N375">
        <v>18.588000000000001</v>
      </c>
      <c r="O375">
        <v>1177</v>
      </c>
      <c r="P375">
        <v>762</v>
      </c>
      <c r="Q375">
        <v>358</v>
      </c>
    </row>
    <row r="376" spans="1:17" x14ac:dyDescent="0.35">
      <c r="A376" t="s">
        <v>62</v>
      </c>
      <c r="B376" t="s">
        <v>22</v>
      </c>
      <c r="C376">
        <v>123767.8</v>
      </c>
      <c r="D376">
        <v>187651.88</v>
      </c>
      <c r="E376">
        <v>133180.79999999999</v>
      </c>
      <c r="F376">
        <v>444600.48</v>
      </c>
      <c r="G376">
        <v>2275.4981421391499</v>
      </c>
      <c r="H376">
        <v>195.386</v>
      </c>
      <c r="I376">
        <v>10.48</v>
      </c>
      <c r="J376">
        <v>19.8</v>
      </c>
      <c r="K376">
        <v>123</v>
      </c>
      <c r="L376">
        <v>-17</v>
      </c>
      <c r="M376">
        <v>58</v>
      </c>
      <c r="N376">
        <v>25.559210526315699</v>
      </c>
      <c r="O376">
        <v>373</v>
      </c>
      <c r="P376">
        <v>321</v>
      </c>
      <c r="Q376">
        <v>104</v>
      </c>
    </row>
    <row r="377" spans="1:17" x14ac:dyDescent="0.35">
      <c r="A377" t="s">
        <v>62</v>
      </c>
      <c r="B377" t="s">
        <v>23</v>
      </c>
      <c r="C377">
        <v>235358.27</v>
      </c>
      <c r="D377">
        <v>370537.56</v>
      </c>
      <c r="E377">
        <v>277241.14</v>
      </c>
      <c r="F377">
        <v>883136.97</v>
      </c>
      <c r="G377">
        <v>4519.96033492676</v>
      </c>
      <c r="H377">
        <v>195.386</v>
      </c>
      <c r="I377">
        <v>9.3000000000000007</v>
      </c>
      <c r="J377">
        <v>74.5</v>
      </c>
      <c r="K377">
        <v>457</v>
      </c>
      <c r="L377">
        <v>-9</v>
      </c>
      <c r="M377">
        <v>64</v>
      </c>
      <c r="N377">
        <v>26.1638655462184</v>
      </c>
      <c r="O377">
        <v>698</v>
      </c>
      <c r="P377">
        <v>519</v>
      </c>
      <c r="Q377">
        <v>244</v>
      </c>
    </row>
    <row r="378" spans="1:17" x14ac:dyDescent="0.35">
      <c r="A378" t="s">
        <v>62</v>
      </c>
      <c r="B378" t="s">
        <v>24</v>
      </c>
      <c r="C378">
        <v>278321.65000000002</v>
      </c>
      <c r="D378">
        <v>402663.81</v>
      </c>
      <c r="E378">
        <v>354724.45</v>
      </c>
      <c r="F378">
        <v>1035709.91</v>
      </c>
      <c r="G378">
        <v>5300.8399271186199</v>
      </c>
      <c r="H378">
        <v>195.386</v>
      </c>
      <c r="I378">
        <v>14.47</v>
      </c>
      <c r="J378">
        <v>106</v>
      </c>
      <c r="K378">
        <v>767</v>
      </c>
      <c r="L378">
        <v>-23</v>
      </c>
      <c r="M378">
        <v>68</v>
      </c>
      <c r="N378">
        <v>22.389261744966401</v>
      </c>
      <c r="O378">
        <v>1168</v>
      </c>
      <c r="P378">
        <v>959</v>
      </c>
      <c r="Q378">
        <v>329</v>
      </c>
    </row>
    <row r="379" spans="1:17" x14ac:dyDescent="0.35">
      <c r="A379" t="s">
        <v>62</v>
      </c>
      <c r="B379" t="s">
        <v>25</v>
      </c>
      <c r="C379">
        <v>302772.52</v>
      </c>
      <c r="D379">
        <v>419300.85</v>
      </c>
      <c r="E379">
        <v>407527.77</v>
      </c>
      <c r="F379">
        <v>1129601.1399999999</v>
      </c>
      <c r="G379">
        <v>5781.3821870553602</v>
      </c>
      <c r="H379">
        <v>195.386</v>
      </c>
      <c r="I379">
        <v>19.760000000000002</v>
      </c>
      <c r="J379">
        <v>82.4</v>
      </c>
      <c r="K379">
        <v>893</v>
      </c>
      <c r="L379">
        <v>-15</v>
      </c>
      <c r="M379">
        <v>58</v>
      </c>
      <c r="N379">
        <v>23.100628930817599</v>
      </c>
      <c r="O379">
        <v>1303</v>
      </c>
      <c r="P379">
        <v>889</v>
      </c>
      <c r="Q379">
        <v>323</v>
      </c>
    </row>
    <row r="380" spans="1:17" x14ac:dyDescent="0.35">
      <c r="A380" t="s">
        <v>62</v>
      </c>
      <c r="B380" t="s">
        <v>26</v>
      </c>
      <c r="C380">
        <v>238573.44</v>
      </c>
      <c r="D380">
        <v>326204.56</v>
      </c>
      <c r="E380">
        <v>296781.18</v>
      </c>
      <c r="F380">
        <v>861559.179999999</v>
      </c>
      <c r="G380">
        <v>4409.5236096751996</v>
      </c>
      <c r="H380">
        <v>195.386</v>
      </c>
      <c r="I380">
        <v>11.5</v>
      </c>
      <c r="J380">
        <v>45.7</v>
      </c>
      <c r="K380">
        <v>389</v>
      </c>
      <c r="L380">
        <v>-11</v>
      </c>
      <c r="M380">
        <v>60</v>
      </c>
      <c r="N380">
        <v>27.2961165048543</v>
      </c>
      <c r="O380">
        <v>573</v>
      </c>
      <c r="P380">
        <v>388</v>
      </c>
      <c r="Q380">
        <v>152</v>
      </c>
    </row>
    <row r="381" spans="1:17" x14ac:dyDescent="0.35">
      <c r="A381" t="s">
        <v>62</v>
      </c>
      <c r="B381" t="s">
        <v>29</v>
      </c>
      <c r="C381">
        <v>174462.66</v>
      </c>
      <c r="D381">
        <v>251848.32000000001</v>
      </c>
      <c r="E381">
        <v>184244.61</v>
      </c>
      <c r="F381">
        <v>610555.59</v>
      </c>
      <c r="G381">
        <v>3124.8686702220198</v>
      </c>
      <c r="H381">
        <v>195.386</v>
      </c>
      <c r="I381">
        <v>6.74</v>
      </c>
      <c r="J381">
        <v>59.2</v>
      </c>
      <c r="K381">
        <v>549</v>
      </c>
      <c r="L381">
        <v>-7</v>
      </c>
      <c r="M381">
        <v>66</v>
      </c>
      <c r="N381">
        <v>26.362068965517199</v>
      </c>
      <c r="O381">
        <v>613</v>
      </c>
      <c r="P381">
        <v>447</v>
      </c>
      <c r="Q381">
        <v>185</v>
      </c>
    </row>
    <row r="382" spans="1:17" x14ac:dyDescent="0.35">
      <c r="A382" t="s">
        <v>62</v>
      </c>
      <c r="B382" t="s">
        <v>27</v>
      </c>
      <c r="C382">
        <v>238450.17</v>
      </c>
      <c r="D382">
        <v>316516.27</v>
      </c>
      <c r="E382">
        <v>264293.96000000002</v>
      </c>
      <c r="F382">
        <v>819260.4</v>
      </c>
      <c r="G382">
        <v>4193.0353249465097</v>
      </c>
      <c r="H382">
        <v>195.386</v>
      </c>
      <c r="I382">
        <v>12.87</v>
      </c>
      <c r="J382">
        <v>52.8</v>
      </c>
      <c r="K382">
        <v>448</v>
      </c>
      <c r="L382">
        <v>-20</v>
      </c>
      <c r="M382">
        <v>60</v>
      </c>
      <c r="N382">
        <v>24.084677419354801</v>
      </c>
      <c r="O382">
        <v>957</v>
      </c>
      <c r="P382">
        <v>707</v>
      </c>
      <c r="Q382">
        <v>213</v>
      </c>
    </row>
    <row r="383" spans="1:17" x14ac:dyDescent="0.35">
      <c r="A383" t="s">
        <v>63</v>
      </c>
      <c r="B383" t="s">
        <v>18</v>
      </c>
      <c r="C383">
        <v>147389.54</v>
      </c>
      <c r="D383">
        <v>206321.889999999</v>
      </c>
      <c r="E383">
        <v>258148.16</v>
      </c>
      <c r="F383">
        <v>611859.59</v>
      </c>
      <c r="G383">
        <v>3578.56573029436</v>
      </c>
      <c r="H383">
        <v>170.97900000000001</v>
      </c>
      <c r="I383">
        <v>8.5299999999999994</v>
      </c>
      <c r="J383">
        <v>47.2</v>
      </c>
      <c r="K383">
        <v>270</v>
      </c>
      <c r="L383">
        <v>-18</v>
      </c>
      <c r="M383">
        <v>81</v>
      </c>
      <c r="N383">
        <v>28.375</v>
      </c>
      <c r="O383">
        <v>590</v>
      </c>
      <c r="P383">
        <v>407</v>
      </c>
      <c r="Q383">
        <v>151</v>
      </c>
    </row>
    <row r="384" spans="1:17" x14ac:dyDescent="0.35">
      <c r="A384" t="s">
        <v>63</v>
      </c>
      <c r="B384" t="s">
        <v>19</v>
      </c>
      <c r="C384">
        <v>206346.73</v>
      </c>
      <c r="D384">
        <v>302983.53999999998</v>
      </c>
      <c r="E384">
        <v>322555.3</v>
      </c>
      <c r="F384">
        <v>831885.57</v>
      </c>
      <c r="G384">
        <v>4865.4254031196797</v>
      </c>
      <c r="H384">
        <v>170.97900000000001</v>
      </c>
      <c r="I384">
        <v>14.75</v>
      </c>
      <c r="J384">
        <v>72.599999999999994</v>
      </c>
      <c r="K384">
        <v>641</v>
      </c>
      <c r="L384">
        <v>-19</v>
      </c>
      <c r="M384">
        <v>55</v>
      </c>
      <c r="N384">
        <v>25.308695652173899</v>
      </c>
      <c r="O384">
        <v>919</v>
      </c>
      <c r="P384">
        <v>926</v>
      </c>
      <c r="Q384">
        <v>225</v>
      </c>
    </row>
    <row r="385" spans="1:17" x14ac:dyDescent="0.35">
      <c r="A385" t="s">
        <v>63</v>
      </c>
      <c r="B385" t="s">
        <v>20</v>
      </c>
      <c r="C385">
        <v>183891.67</v>
      </c>
      <c r="D385">
        <v>324821.5</v>
      </c>
      <c r="E385">
        <v>324304.76</v>
      </c>
      <c r="F385">
        <v>833017.93</v>
      </c>
      <c r="G385">
        <v>4872.0482047502901</v>
      </c>
      <c r="H385">
        <v>170.97900000000001</v>
      </c>
      <c r="I385">
        <v>20.04</v>
      </c>
      <c r="J385">
        <v>104.7</v>
      </c>
      <c r="K385">
        <v>1023</v>
      </c>
      <c r="L385">
        <v>-21</v>
      </c>
      <c r="M385">
        <v>64</v>
      </c>
      <c r="N385">
        <v>22.288888888888799</v>
      </c>
      <c r="O385">
        <v>1133</v>
      </c>
      <c r="P385">
        <v>1518</v>
      </c>
      <c r="Q385">
        <v>394</v>
      </c>
    </row>
    <row r="386" spans="1:17" x14ac:dyDescent="0.35">
      <c r="A386" t="s">
        <v>63</v>
      </c>
      <c r="B386" t="s">
        <v>21</v>
      </c>
      <c r="C386">
        <v>150409.70000000001</v>
      </c>
      <c r="D386">
        <v>263610.33</v>
      </c>
      <c r="E386">
        <v>340040.83</v>
      </c>
      <c r="F386">
        <v>754060.86</v>
      </c>
      <c r="G386">
        <v>4410.2542417489803</v>
      </c>
      <c r="H386">
        <v>170.97900000000001</v>
      </c>
      <c r="I386">
        <v>11.01</v>
      </c>
      <c r="J386">
        <v>84</v>
      </c>
      <c r="K386">
        <v>1424</v>
      </c>
      <c r="L386">
        <v>-24</v>
      </c>
      <c r="M386">
        <v>66</v>
      </c>
      <c r="N386">
        <v>19.130434782608599</v>
      </c>
      <c r="O386">
        <v>1485</v>
      </c>
      <c r="P386">
        <v>1433</v>
      </c>
      <c r="Q386">
        <v>318</v>
      </c>
    </row>
    <row r="387" spans="1:17" x14ac:dyDescent="0.35">
      <c r="A387" t="s">
        <v>63</v>
      </c>
      <c r="B387" t="s">
        <v>22</v>
      </c>
      <c r="C387">
        <v>73112.97</v>
      </c>
      <c r="D387">
        <v>157526.26999999999</v>
      </c>
      <c r="E387">
        <v>153001.23000000001</v>
      </c>
      <c r="F387">
        <v>383640.47</v>
      </c>
      <c r="G387">
        <v>2243.7870732663</v>
      </c>
      <c r="H387">
        <v>170.97900000000001</v>
      </c>
      <c r="I387">
        <v>5.72</v>
      </c>
      <c r="J387">
        <v>11</v>
      </c>
      <c r="K387">
        <v>42</v>
      </c>
      <c r="L387">
        <v>-10</v>
      </c>
      <c r="M387">
        <v>54</v>
      </c>
      <c r="N387">
        <v>26.0490196078431</v>
      </c>
      <c r="O387">
        <v>127</v>
      </c>
      <c r="P387">
        <v>233</v>
      </c>
      <c r="Q387">
        <v>33</v>
      </c>
    </row>
    <row r="388" spans="1:17" x14ac:dyDescent="0.35">
      <c r="A388" t="s">
        <v>63</v>
      </c>
      <c r="B388" t="s">
        <v>23</v>
      </c>
      <c r="C388">
        <v>173991.03</v>
      </c>
      <c r="D388">
        <v>398621.16</v>
      </c>
      <c r="E388">
        <v>432967.59</v>
      </c>
      <c r="F388">
        <v>1005579.78</v>
      </c>
      <c r="G388">
        <v>5881.3057743933396</v>
      </c>
      <c r="H388">
        <v>170.97900000000001</v>
      </c>
      <c r="I388">
        <v>8.56</v>
      </c>
      <c r="J388">
        <v>63.7</v>
      </c>
      <c r="K388">
        <v>381</v>
      </c>
      <c r="L388">
        <v>-7</v>
      </c>
      <c r="M388">
        <v>63</v>
      </c>
      <c r="N388">
        <v>25.294117647058801</v>
      </c>
      <c r="O388">
        <v>671</v>
      </c>
      <c r="P388">
        <v>668</v>
      </c>
      <c r="Q388">
        <v>200</v>
      </c>
    </row>
    <row r="389" spans="1:17" x14ac:dyDescent="0.35">
      <c r="A389" t="s">
        <v>63</v>
      </c>
      <c r="B389" t="s">
        <v>24</v>
      </c>
      <c r="C389">
        <v>207554.71</v>
      </c>
      <c r="D389">
        <v>430971.57</v>
      </c>
      <c r="E389">
        <v>419950.34</v>
      </c>
      <c r="F389">
        <v>1058476.6200000001</v>
      </c>
      <c r="G389">
        <v>6190.6820135806101</v>
      </c>
      <c r="H389">
        <v>170.97900000000001</v>
      </c>
      <c r="I389">
        <v>7.59</v>
      </c>
      <c r="J389">
        <v>93.5</v>
      </c>
      <c r="K389">
        <v>714</v>
      </c>
      <c r="L389">
        <v>-22</v>
      </c>
      <c r="M389">
        <v>71</v>
      </c>
      <c r="N389">
        <v>24.562962962962899</v>
      </c>
      <c r="O389">
        <v>1131</v>
      </c>
      <c r="P389">
        <v>924</v>
      </c>
      <c r="Q389">
        <v>267</v>
      </c>
    </row>
    <row r="390" spans="1:17" x14ac:dyDescent="0.35">
      <c r="A390" t="s">
        <v>64</v>
      </c>
      <c r="B390" t="s">
        <v>22</v>
      </c>
      <c r="C390">
        <v>135344.18</v>
      </c>
      <c r="D390">
        <v>255278.4</v>
      </c>
      <c r="E390">
        <v>144979.37</v>
      </c>
      <c r="F390">
        <v>535601.94999999995</v>
      </c>
      <c r="G390">
        <v>3478.70276554564</v>
      </c>
      <c r="H390">
        <v>153.96600000000001</v>
      </c>
      <c r="I390">
        <v>30.89</v>
      </c>
      <c r="J390">
        <v>59.2</v>
      </c>
      <c r="K390">
        <v>217</v>
      </c>
      <c r="L390">
        <v>-15</v>
      </c>
      <c r="M390">
        <v>63</v>
      </c>
      <c r="N390">
        <v>28.5081967213114</v>
      </c>
      <c r="O390">
        <v>663</v>
      </c>
      <c r="P390">
        <v>738</v>
      </c>
      <c r="Q390">
        <v>268</v>
      </c>
    </row>
    <row r="391" spans="1:17" x14ac:dyDescent="0.35">
      <c r="A391" t="s">
        <v>64</v>
      </c>
      <c r="B391" t="s">
        <v>23</v>
      </c>
      <c r="C391">
        <v>235164.19</v>
      </c>
      <c r="D391">
        <v>520011.44</v>
      </c>
      <c r="E391">
        <v>321123.71000000002</v>
      </c>
      <c r="F391">
        <v>1076299.3400000001</v>
      </c>
      <c r="G391">
        <v>6990.5001104139801</v>
      </c>
      <c r="H391">
        <v>153.96600000000001</v>
      </c>
      <c r="I391">
        <v>40.76</v>
      </c>
      <c r="J391">
        <v>247.6</v>
      </c>
      <c r="K391">
        <v>1456</v>
      </c>
      <c r="L391">
        <v>-6</v>
      </c>
      <c r="M391">
        <v>76</v>
      </c>
      <c r="N391">
        <v>25.368715083798801</v>
      </c>
      <c r="O391">
        <v>1860</v>
      </c>
      <c r="P391">
        <v>1654</v>
      </c>
      <c r="Q391">
        <v>759</v>
      </c>
    </row>
    <row r="392" spans="1:17" x14ac:dyDescent="0.35">
      <c r="A392" t="s">
        <v>64</v>
      </c>
      <c r="B392" t="s">
        <v>24</v>
      </c>
      <c r="C392">
        <v>192286.25</v>
      </c>
      <c r="D392">
        <v>473032.4</v>
      </c>
      <c r="E392">
        <v>383012.58</v>
      </c>
      <c r="F392">
        <v>1048331.23</v>
      </c>
      <c r="G392">
        <v>6808.8489017055699</v>
      </c>
      <c r="H392">
        <v>153.96600000000001</v>
      </c>
      <c r="I392">
        <v>39.18</v>
      </c>
      <c r="J392">
        <v>277.60000000000002</v>
      </c>
      <c r="K392">
        <v>1304</v>
      </c>
      <c r="L392">
        <v>-9</v>
      </c>
      <c r="M392">
        <v>64</v>
      </c>
      <c r="N392">
        <v>24.885294117647</v>
      </c>
      <c r="O392">
        <v>1860</v>
      </c>
      <c r="P392">
        <v>1684</v>
      </c>
      <c r="Q392">
        <v>805</v>
      </c>
    </row>
    <row r="393" spans="1:17" x14ac:dyDescent="0.35">
      <c r="A393" t="s">
        <v>64</v>
      </c>
      <c r="B393" t="s">
        <v>25</v>
      </c>
      <c r="C393">
        <v>213033.67</v>
      </c>
      <c r="D393">
        <v>532898.56000000006</v>
      </c>
      <c r="E393">
        <v>407115.69</v>
      </c>
      <c r="F393">
        <v>1153047.92</v>
      </c>
      <c r="G393">
        <v>7488.9775664757099</v>
      </c>
      <c r="H393">
        <v>153.96600000000001</v>
      </c>
      <c r="I393">
        <v>46.9</v>
      </c>
      <c r="J393">
        <v>166</v>
      </c>
      <c r="K393">
        <v>1435</v>
      </c>
      <c r="L393">
        <v>-12</v>
      </c>
      <c r="M393">
        <v>59</v>
      </c>
      <c r="N393">
        <v>25.075916230366399</v>
      </c>
      <c r="O393">
        <v>1926</v>
      </c>
      <c r="P393">
        <v>2372</v>
      </c>
      <c r="Q393">
        <v>703</v>
      </c>
    </row>
    <row r="394" spans="1:17" x14ac:dyDescent="0.35">
      <c r="A394" t="s">
        <v>64</v>
      </c>
      <c r="B394" t="s">
        <v>26</v>
      </c>
      <c r="C394">
        <v>165970.59</v>
      </c>
      <c r="D394">
        <v>408521.2</v>
      </c>
      <c r="E394">
        <v>246466.2</v>
      </c>
      <c r="F394">
        <v>820957.99</v>
      </c>
      <c r="G394">
        <v>5332.0732499382902</v>
      </c>
      <c r="H394">
        <v>153.96600000000001</v>
      </c>
      <c r="I394">
        <v>34.26</v>
      </c>
      <c r="J394">
        <v>166.2</v>
      </c>
      <c r="K394">
        <v>1098</v>
      </c>
      <c r="L394">
        <v>-1</v>
      </c>
      <c r="M394">
        <v>60</v>
      </c>
      <c r="N394">
        <v>28.281645569620199</v>
      </c>
      <c r="O394">
        <v>1371</v>
      </c>
      <c r="P394">
        <v>1153</v>
      </c>
      <c r="Q394">
        <v>492</v>
      </c>
    </row>
    <row r="395" spans="1:17" x14ac:dyDescent="0.35">
      <c r="A395" t="s">
        <v>64</v>
      </c>
      <c r="B395" t="s">
        <v>29</v>
      </c>
      <c r="C395">
        <v>151749.21</v>
      </c>
      <c r="D395">
        <v>375936.53</v>
      </c>
      <c r="E395">
        <v>209965.66</v>
      </c>
      <c r="F395">
        <v>737651.4</v>
      </c>
      <c r="G395">
        <v>4791.0019095124899</v>
      </c>
      <c r="H395">
        <v>153.96600000000001</v>
      </c>
      <c r="I395">
        <v>28.76</v>
      </c>
      <c r="J395">
        <v>197.3</v>
      </c>
      <c r="K395">
        <v>2071</v>
      </c>
      <c r="L395">
        <v>-2</v>
      </c>
      <c r="M395">
        <v>65</v>
      </c>
      <c r="N395">
        <v>27.310457516339799</v>
      </c>
      <c r="O395">
        <v>1642</v>
      </c>
      <c r="P395">
        <v>1402</v>
      </c>
      <c r="Q395">
        <v>629</v>
      </c>
    </row>
    <row r="396" spans="1:17" x14ac:dyDescent="0.35">
      <c r="A396" t="s">
        <v>64</v>
      </c>
      <c r="B396" t="s">
        <v>27</v>
      </c>
      <c r="C396">
        <v>182272.34</v>
      </c>
      <c r="D396">
        <v>418535.21</v>
      </c>
      <c r="E396">
        <v>261237.36</v>
      </c>
      <c r="F396">
        <v>862044.91</v>
      </c>
      <c r="G396">
        <v>5598.9303482587002</v>
      </c>
      <c r="H396">
        <v>153.96600000000001</v>
      </c>
      <c r="I396">
        <v>25.58</v>
      </c>
      <c r="J396">
        <v>112.7</v>
      </c>
      <c r="K396">
        <v>964</v>
      </c>
      <c r="L396">
        <v>-5</v>
      </c>
      <c r="M396">
        <v>63</v>
      </c>
      <c r="N396">
        <v>26.1847133757961</v>
      </c>
      <c r="O396">
        <v>1332</v>
      </c>
      <c r="P396">
        <v>1142</v>
      </c>
      <c r="Q396">
        <v>446</v>
      </c>
    </row>
    <row r="397" spans="1:17" x14ac:dyDescent="0.35">
      <c r="A397" t="s">
        <v>65</v>
      </c>
      <c r="B397" t="s">
        <v>18</v>
      </c>
      <c r="C397">
        <v>98612.04</v>
      </c>
      <c r="D397">
        <v>103003.64</v>
      </c>
      <c r="E397">
        <v>111773.93</v>
      </c>
      <c r="F397">
        <v>313389.61</v>
      </c>
      <c r="G397">
        <v>2188.8264874944998</v>
      </c>
      <c r="H397">
        <v>143.17699999999999</v>
      </c>
      <c r="I397">
        <v>9.5399999999999991</v>
      </c>
      <c r="J397">
        <v>45.1</v>
      </c>
      <c r="K397">
        <v>150</v>
      </c>
      <c r="L397">
        <v>-14</v>
      </c>
      <c r="M397">
        <v>83</v>
      </c>
      <c r="N397">
        <v>27.435294117647</v>
      </c>
      <c r="O397">
        <v>333</v>
      </c>
      <c r="P397">
        <v>317</v>
      </c>
      <c r="Q397">
        <v>178</v>
      </c>
    </row>
    <row r="398" spans="1:17" x14ac:dyDescent="0.35">
      <c r="A398" t="s">
        <v>65</v>
      </c>
      <c r="B398" t="s">
        <v>19</v>
      </c>
      <c r="C398">
        <v>139990.23000000001</v>
      </c>
      <c r="D398">
        <v>144800.17000000001</v>
      </c>
      <c r="E398">
        <v>166405.71</v>
      </c>
      <c r="F398">
        <v>451196.11</v>
      </c>
      <c r="G398">
        <v>3151.3169713012499</v>
      </c>
      <c r="H398">
        <v>143.17699999999999</v>
      </c>
      <c r="I398">
        <v>7.99</v>
      </c>
      <c r="J398">
        <v>50.4</v>
      </c>
      <c r="K398">
        <v>292</v>
      </c>
      <c r="L398">
        <v>-11</v>
      </c>
      <c r="M398">
        <v>52</v>
      </c>
      <c r="N398">
        <v>25.095959595959499</v>
      </c>
      <c r="O398">
        <v>584</v>
      </c>
      <c r="P398">
        <v>589</v>
      </c>
      <c r="Q398">
        <v>196</v>
      </c>
    </row>
    <row r="399" spans="1:17" x14ac:dyDescent="0.35">
      <c r="A399" t="s">
        <v>65</v>
      </c>
      <c r="B399" t="s">
        <v>20</v>
      </c>
      <c r="C399">
        <v>141764.25</v>
      </c>
      <c r="D399">
        <v>187476.68</v>
      </c>
      <c r="E399">
        <v>200643.51</v>
      </c>
      <c r="F399">
        <v>529884.43999999994</v>
      </c>
      <c r="G399">
        <v>3700.9047542552198</v>
      </c>
      <c r="H399">
        <v>143.17699999999999</v>
      </c>
      <c r="I399">
        <v>12.32</v>
      </c>
      <c r="J399">
        <v>101.9</v>
      </c>
      <c r="K399">
        <v>983</v>
      </c>
      <c r="L399">
        <v>-21</v>
      </c>
      <c r="M399">
        <v>63</v>
      </c>
      <c r="N399">
        <v>19.3779527559055</v>
      </c>
      <c r="O399">
        <v>1316</v>
      </c>
      <c r="P399">
        <v>767</v>
      </c>
      <c r="Q399">
        <v>402</v>
      </c>
    </row>
    <row r="400" spans="1:17" x14ac:dyDescent="0.35">
      <c r="A400" t="s">
        <v>65</v>
      </c>
      <c r="B400" t="s">
        <v>21</v>
      </c>
      <c r="C400">
        <v>148849.34</v>
      </c>
      <c r="D400">
        <v>185637.79</v>
      </c>
      <c r="E400">
        <v>232076.81</v>
      </c>
      <c r="F400">
        <v>566563.93999999994</v>
      </c>
      <c r="G400">
        <v>3957.08766072763</v>
      </c>
      <c r="H400">
        <v>143.17699999999999</v>
      </c>
      <c r="I400">
        <v>9.14</v>
      </c>
      <c r="J400">
        <v>82.3</v>
      </c>
      <c r="K400">
        <v>813</v>
      </c>
      <c r="L400">
        <v>-24</v>
      </c>
      <c r="M400">
        <v>53</v>
      </c>
      <c r="N400">
        <v>17.850427350427299</v>
      </c>
      <c r="O400">
        <v>1148</v>
      </c>
      <c r="P400">
        <v>770</v>
      </c>
      <c r="Q400">
        <v>396</v>
      </c>
    </row>
    <row r="401" spans="1:17" x14ac:dyDescent="0.35">
      <c r="A401" t="s">
        <v>65</v>
      </c>
      <c r="B401" t="s">
        <v>22</v>
      </c>
      <c r="C401">
        <v>82491.55</v>
      </c>
      <c r="D401">
        <v>124081.41</v>
      </c>
      <c r="E401">
        <v>109912.63</v>
      </c>
      <c r="F401">
        <v>316485.58999999898</v>
      </c>
      <c r="G401">
        <v>2210.4499326009</v>
      </c>
      <c r="H401">
        <v>143.17699999999999</v>
      </c>
      <c r="I401">
        <v>8.6300000000000008</v>
      </c>
      <c r="J401">
        <v>23.6</v>
      </c>
      <c r="K401">
        <v>119</v>
      </c>
      <c r="L401">
        <v>-17</v>
      </c>
      <c r="M401">
        <v>59</v>
      </c>
      <c r="N401">
        <v>24.390625</v>
      </c>
      <c r="O401">
        <v>366</v>
      </c>
      <c r="P401">
        <v>284</v>
      </c>
      <c r="Q401">
        <v>132</v>
      </c>
    </row>
    <row r="402" spans="1:17" x14ac:dyDescent="0.35">
      <c r="A402" t="s">
        <v>65</v>
      </c>
      <c r="B402" t="s">
        <v>23</v>
      </c>
      <c r="C402">
        <v>135075.29999999999</v>
      </c>
      <c r="D402">
        <v>211139.52</v>
      </c>
      <c r="E402">
        <v>239306.09</v>
      </c>
      <c r="F402">
        <v>585520.91</v>
      </c>
      <c r="G402">
        <v>4089.4900018857702</v>
      </c>
      <c r="H402">
        <v>143.17699999999999</v>
      </c>
      <c r="I402">
        <v>7.84</v>
      </c>
      <c r="J402">
        <v>77.2</v>
      </c>
      <c r="K402">
        <v>321</v>
      </c>
      <c r="L402">
        <v>-9</v>
      </c>
      <c r="M402">
        <v>56</v>
      </c>
      <c r="N402">
        <v>25.645348837209301</v>
      </c>
      <c r="O402">
        <v>534</v>
      </c>
      <c r="P402">
        <v>378</v>
      </c>
      <c r="Q402">
        <v>229</v>
      </c>
    </row>
    <row r="403" spans="1:17" x14ac:dyDescent="0.35">
      <c r="A403" t="s">
        <v>65</v>
      </c>
      <c r="B403" t="s">
        <v>24</v>
      </c>
      <c r="C403">
        <v>140457.69</v>
      </c>
      <c r="D403">
        <v>217650</v>
      </c>
      <c r="E403">
        <v>261615.32</v>
      </c>
      <c r="F403">
        <v>619723.01</v>
      </c>
      <c r="G403">
        <v>4328.3698499060602</v>
      </c>
      <c r="H403">
        <v>143.17699999999999</v>
      </c>
      <c r="I403">
        <v>10.54</v>
      </c>
      <c r="J403">
        <v>95.6</v>
      </c>
      <c r="K403">
        <v>442</v>
      </c>
      <c r="L403">
        <v>-23</v>
      </c>
      <c r="M403">
        <v>68</v>
      </c>
      <c r="N403">
        <v>23.6166666666666</v>
      </c>
      <c r="O403">
        <v>727</v>
      </c>
      <c r="P403">
        <v>504</v>
      </c>
      <c r="Q403">
        <v>264</v>
      </c>
    </row>
    <row r="404" spans="1:17" x14ac:dyDescent="0.35">
      <c r="A404" t="s">
        <v>65</v>
      </c>
      <c r="B404" t="s">
        <v>25</v>
      </c>
      <c r="C404">
        <v>145007.74</v>
      </c>
      <c r="D404">
        <v>210492.02</v>
      </c>
      <c r="E404">
        <v>309209.55</v>
      </c>
      <c r="F404">
        <v>664709.31000000006</v>
      </c>
      <c r="G404">
        <v>4642.5704547518098</v>
      </c>
      <c r="H404">
        <v>143.17699999999999</v>
      </c>
      <c r="I404">
        <v>13.41</v>
      </c>
      <c r="J404">
        <v>62.5</v>
      </c>
      <c r="K404">
        <v>516</v>
      </c>
      <c r="L404">
        <v>-11</v>
      </c>
      <c r="M404">
        <v>57</v>
      </c>
      <c r="N404">
        <v>23.5833333333333</v>
      </c>
      <c r="O404">
        <v>772</v>
      </c>
      <c r="P404">
        <v>563</v>
      </c>
      <c r="Q404">
        <v>216</v>
      </c>
    </row>
    <row r="405" spans="1:17" x14ac:dyDescent="0.35">
      <c r="A405" t="s">
        <v>65</v>
      </c>
      <c r="B405" t="s">
        <v>26</v>
      </c>
      <c r="C405">
        <v>106391.09</v>
      </c>
      <c r="D405">
        <v>185966.57</v>
      </c>
      <c r="E405">
        <v>253663.22</v>
      </c>
      <c r="F405">
        <v>546020.88</v>
      </c>
      <c r="G405">
        <v>3813.6074928235598</v>
      </c>
      <c r="H405">
        <v>143.17699999999999</v>
      </c>
      <c r="I405">
        <v>7.9</v>
      </c>
      <c r="J405">
        <v>46.1</v>
      </c>
      <c r="K405">
        <v>330</v>
      </c>
      <c r="L405">
        <v>-11</v>
      </c>
      <c r="M405">
        <v>60</v>
      </c>
      <c r="N405">
        <v>26.4761904761904</v>
      </c>
      <c r="O405">
        <v>489</v>
      </c>
      <c r="P405">
        <v>333</v>
      </c>
      <c r="Q405">
        <v>144</v>
      </c>
    </row>
    <row r="406" spans="1:17" x14ac:dyDescent="0.35">
      <c r="A406" t="s">
        <v>65</v>
      </c>
      <c r="B406" t="s">
        <v>29</v>
      </c>
      <c r="C406">
        <v>82195.42</v>
      </c>
      <c r="D406">
        <v>124664.08</v>
      </c>
      <c r="E406">
        <v>119984.25</v>
      </c>
      <c r="F406">
        <v>326843.75</v>
      </c>
      <c r="G406">
        <v>2282.7950718341599</v>
      </c>
      <c r="H406">
        <v>143.17699999999999</v>
      </c>
      <c r="I406">
        <v>8.57</v>
      </c>
      <c r="J406">
        <v>64.400000000000006</v>
      </c>
      <c r="K406">
        <v>511</v>
      </c>
      <c r="L406">
        <v>-7</v>
      </c>
      <c r="M406">
        <v>66</v>
      </c>
      <c r="N406">
        <v>26.084415584415499</v>
      </c>
      <c r="O406">
        <v>556</v>
      </c>
      <c r="P406">
        <v>396</v>
      </c>
      <c r="Q406">
        <v>198</v>
      </c>
    </row>
    <row r="407" spans="1:17" x14ac:dyDescent="0.35">
      <c r="A407" t="s">
        <v>65</v>
      </c>
      <c r="B407" t="s">
        <v>27</v>
      </c>
      <c r="C407">
        <v>122222.94</v>
      </c>
      <c r="D407">
        <v>175166.79</v>
      </c>
      <c r="E407">
        <v>173332.04</v>
      </c>
      <c r="F407">
        <v>470721.77</v>
      </c>
      <c r="G407">
        <v>3287.69124929283</v>
      </c>
      <c r="H407">
        <v>143.17699999999999</v>
      </c>
      <c r="I407">
        <v>12.75</v>
      </c>
      <c r="J407">
        <v>46.8</v>
      </c>
      <c r="K407">
        <v>312</v>
      </c>
      <c r="L407">
        <v>-17</v>
      </c>
      <c r="M407">
        <v>59</v>
      </c>
      <c r="N407">
        <v>24.5</v>
      </c>
      <c r="O407">
        <v>694</v>
      </c>
      <c r="P407">
        <v>546</v>
      </c>
      <c r="Q407">
        <v>202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40"/>
  <sheetViews>
    <sheetView zoomScaleNormal="100" workbookViewId="0">
      <selection activeCell="B11" sqref="B11"/>
    </sheetView>
  </sheetViews>
  <sheetFormatPr defaultRowHeight="14.5" x14ac:dyDescent="0.35"/>
  <cols>
    <col min="1" max="1" width="8.81640625" customWidth="1"/>
    <col min="2" max="2" width="19" customWidth="1"/>
    <col min="3" max="13" width="8.81640625" hidden="1" customWidth="1"/>
    <col min="14" max="24" width="8.81640625" customWidth="1"/>
  </cols>
  <sheetData>
    <row r="1" spans="1:24" ht="29" x14ac:dyDescent="0.35">
      <c r="A1" s="5" t="s">
        <v>66</v>
      </c>
      <c r="B1" s="5" t="s">
        <v>67</v>
      </c>
      <c r="C1" s="2" t="s">
        <v>90</v>
      </c>
      <c r="D1" s="2" t="s">
        <v>91</v>
      </c>
      <c r="E1" s="2" t="s">
        <v>92</v>
      </c>
      <c r="F1" s="2" t="s">
        <v>93</v>
      </c>
      <c r="G1" s="2" t="s">
        <v>94</v>
      </c>
      <c r="H1" s="2" t="s">
        <v>95</v>
      </c>
      <c r="I1" s="2" t="s">
        <v>96</v>
      </c>
      <c r="J1" s="2" t="s">
        <v>97</v>
      </c>
      <c r="K1" s="2" t="s">
        <v>98</v>
      </c>
      <c r="L1" s="2" t="s">
        <v>99</v>
      </c>
      <c r="M1" s="2" t="s">
        <v>100</v>
      </c>
      <c r="N1" s="6" t="s">
        <v>102</v>
      </c>
      <c r="O1" s="6" t="s">
        <v>103</v>
      </c>
      <c r="P1" s="6" t="s">
        <v>104</v>
      </c>
      <c r="Q1" s="6" t="s">
        <v>105</v>
      </c>
      <c r="R1" s="6" t="s">
        <v>106</v>
      </c>
      <c r="S1" s="6" t="s">
        <v>107</v>
      </c>
      <c r="T1" s="6" t="s">
        <v>108</v>
      </c>
      <c r="U1" s="6" t="s">
        <v>109</v>
      </c>
      <c r="V1" s="6" t="s">
        <v>110</v>
      </c>
      <c r="W1" s="6" t="s">
        <v>111</v>
      </c>
      <c r="X1" s="6" t="s">
        <v>112</v>
      </c>
    </row>
    <row r="2" spans="1:24" x14ac:dyDescent="0.35">
      <c r="A2">
        <v>1950</v>
      </c>
      <c r="B2" t="s">
        <v>127</v>
      </c>
      <c r="C2">
        <f>SUMIFS('Cost and Weather Data by Garage'!$O$2:$O$407,'Cost and Weather Data by Garage'!$A$2:$A$407,AWSSI!$B2,'Cost and Weather Data by Garage'!$B$2:$B$407,"w1112",'Cost and Weather Data by Garage'!$O$2:$O$407,"&gt;100")</f>
        <v>1869</v>
      </c>
      <c r="D2">
        <f>SUMIFS('Cost and Weather Data by Garage'!$O$2:$O$407,'Cost and Weather Data by Garage'!$A$2:$A$407,AWSSI!$B2,'Cost and Weather Data by Garage'!$B$2:$B$407,"w1213",'Cost and Weather Data by Garage'!$O$2:$O$407,"&gt;100")</f>
        <v>2460</v>
      </c>
      <c r="E2">
        <f>SUMIFS('Cost and Weather Data by Garage'!$O$2:$O$407,'Cost and Weather Data by Garage'!$A$2:$A$407,AWSSI!$B2,'Cost and Weather Data by Garage'!$B$2:$B$407,"w1314",'Cost and Weather Data by Garage'!$O$2:$O$407,"&gt;100")</f>
        <v>2080</v>
      </c>
      <c r="F2">
        <f>SUMIFS('Cost and Weather Data by Garage'!$O$2:$O$407,'Cost and Weather Data by Garage'!$A$2:$A$407,AWSSI!$B2,'Cost and Weather Data by Garage'!$B$2:$B$407,"w1415",'Cost and Weather Data by Garage'!$O$2:$O$407,"&gt;100")</f>
        <v>2418</v>
      </c>
      <c r="G2">
        <f>SUMIFS('Cost and Weather Data by Garage'!$O$2:$O$407,'Cost and Weather Data by Garage'!$A$2:$A$407,AWSSI!$B2,'Cost and Weather Data by Garage'!$B$2:$B$407,"w1516",'Cost and Weather Data by Garage'!$O$2:$O$407,"&gt;100")</f>
        <v>863</v>
      </c>
      <c r="H2">
        <f>SUMIFS('Cost and Weather Data by Garage'!$O$2:$O$407,'Cost and Weather Data by Garage'!$A$2:$A$407,AWSSI!$B2,'Cost and Weather Data by Garage'!$B$2:$B$407,"w1617",'Cost and Weather Data by Garage'!$O$2:$O$407,"&gt;100")</f>
        <v>2089</v>
      </c>
      <c r="I2">
        <f>SUMIFS('Cost and Weather Data by Garage'!$O$2:$O$407,'Cost and Weather Data by Garage'!$A$2:$A$407,AWSSI!$B2,'Cost and Weather Data by Garage'!$B$2:$B$407,"w1718",'Cost and Weather Data by Garage'!$O$2:$O$407,"&gt;100")</f>
        <v>1887</v>
      </c>
      <c r="J2">
        <f>SUMIFS('Cost and Weather Data by Garage'!$O$2:$O$407,'Cost and Weather Data by Garage'!$A$2:$A$407,AWSSI!$B2,'Cost and Weather Data by Garage'!$B$2:$B$407,"w1819",'Cost and Weather Data by Garage'!$O$2:$O$407,"&gt;100")</f>
        <v>2499</v>
      </c>
      <c r="K2">
        <f>SUMIFS('Cost and Weather Data by Garage'!$O$2:$O$407,'Cost and Weather Data by Garage'!$A$2:$A$407,AWSSI!$B2,'Cost and Weather Data by Garage'!$B$2:$B$407,"w1920",'Cost and Weather Data by Garage'!$O$2:$O$407,"&gt;100")</f>
        <v>1630</v>
      </c>
      <c r="L2">
        <f>SUMIFS('Cost and Weather Data by Garage'!$O$2:$O$407,'Cost and Weather Data by Garage'!$A$2:$A$407,AWSSI!$B2,'Cost and Weather Data by Garage'!$B$2:$B$407,"w2021",'Cost and Weather Data by Garage'!$O$2:$O$407,"&gt;100")</f>
        <v>1308</v>
      </c>
      <c r="M2">
        <f>SUMIFS('Cost and Weather Data by Garage'!$O$2:$O$407,'Cost and Weather Data by Garage'!$A$2:$A$407,AWSSI!$B2,'Cost and Weather Data by Garage'!$B$2:$B$407,"w2122",'Cost and Weather Data by Garage'!$O$2:$O$407,"&gt;100")</f>
        <v>1454</v>
      </c>
      <c r="N2" s="4">
        <f t="shared" ref="N2:N40" si="0">IF(C2&lt;&gt;0,C2,"--")</f>
        <v>1869</v>
      </c>
      <c r="O2" s="4">
        <f t="shared" ref="O2:O40" si="1">IF(D2&lt;&gt;0,D2,"--")</f>
        <v>2460</v>
      </c>
      <c r="P2" s="4">
        <f t="shared" ref="P2:P40" si="2">IF(E2&lt;&gt;0,E2,"--")</f>
        <v>2080</v>
      </c>
      <c r="Q2" s="4">
        <f t="shared" ref="Q2:Q40" si="3">IF(F2&lt;&gt;0,F2,"--")</f>
        <v>2418</v>
      </c>
      <c r="R2" s="4">
        <f t="shared" ref="R2:R40" si="4">IF(G2&lt;&gt;0,G2,"--")</f>
        <v>863</v>
      </c>
      <c r="S2" s="4">
        <f t="shared" ref="S2:S40" si="5">IF(H2&lt;&gt;0,H2,"--")</f>
        <v>2089</v>
      </c>
      <c r="T2" s="4">
        <f t="shared" ref="T2:T40" si="6">IF(I2&lt;&gt;0,I2,"--")</f>
        <v>1887</v>
      </c>
      <c r="U2" s="4">
        <f t="shared" ref="U2:U40" si="7">IF(J2&lt;&gt;0,J2,"--")</f>
        <v>2499</v>
      </c>
      <c r="V2" s="4">
        <f t="shared" ref="V2:V40" si="8">IF(K2&lt;&gt;0,K2,"--")</f>
        <v>1630</v>
      </c>
      <c r="W2" s="4">
        <f t="shared" ref="W2:W40" si="9">IF(L2&lt;&gt;0,L2,"--")</f>
        <v>1308</v>
      </c>
      <c r="X2" s="4">
        <f t="shared" ref="X2:X40" si="10">IF(M2&lt;&gt;0,M2,"--")</f>
        <v>1454</v>
      </c>
    </row>
    <row r="3" spans="1:24" x14ac:dyDescent="0.35">
      <c r="A3">
        <v>1110</v>
      </c>
      <c r="B3" t="s">
        <v>68</v>
      </c>
      <c r="C3">
        <f>SUMIFS('Cost and Weather Data by Garage'!$O$2:$O$407,'Cost and Weather Data by Garage'!$A$2:$A$407,AWSSI!$B3,'Cost and Weather Data by Garage'!$B$2:$B$407,"w1112",'Cost and Weather Data by Garage'!$O$2:$O$407,"&gt;100")</f>
        <v>266</v>
      </c>
      <c r="D3">
        <f>SUMIFS('Cost and Weather Data by Garage'!$O$2:$O$407,'Cost and Weather Data by Garage'!$A$2:$A$407,AWSSI!$B3,'Cost and Weather Data by Garage'!$B$2:$B$407,"w1213",'Cost and Weather Data by Garage'!$O$2:$O$407,"&gt;100")</f>
        <v>771</v>
      </c>
      <c r="E3">
        <f>SUMIFS('Cost and Weather Data by Garage'!$O$2:$O$407,'Cost and Weather Data by Garage'!$A$2:$A$407,AWSSI!$B3,'Cost and Weather Data by Garage'!$B$2:$B$407,"w1314",'Cost and Weather Data by Garage'!$O$2:$O$407,"&gt;100")</f>
        <v>1723</v>
      </c>
      <c r="F3">
        <f>SUMIFS('Cost and Weather Data by Garage'!$O$2:$O$407,'Cost and Weather Data by Garage'!$A$2:$A$407,AWSSI!$B3,'Cost and Weather Data by Garage'!$B$2:$B$407,"w1415",'Cost and Weather Data by Garage'!$O$2:$O$407,"&gt;100")</f>
        <v>2313</v>
      </c>
      <c r="G3">
        <f>SUMIFS('Cost and Weather Data by Garage'!$O$2:$O$407,'Cost and Weather Data by Garage'!$A$2:$A$407,AWSSI!$B3,'Cost and Weather Data by Garage'!$B$2:$B$407,"w1516",'Cost and Weather Data by Garage'!$O$2:$O$407,"&gt;100")</f>
        <v>390</v>
      </c>
      <c r="H3">
        <f>SUMIFS('Cost and Weather Data by Garage'!$O$2:$O$407,'Cost and Weather Data by Garage'!$A$2:$A$407,AWSSI!$B3,'Cost and Weather Data by Garage'!$B$2:$B$407,"w1617",'Cost and Weather Data by Garage'!$O$2:$O$407,"&gt;100")</f>
        <v>1004</v>
      </c>
      <c r="I3">
        <f>SUMIFS('Cost and Weather Data by Garage'!$O$2:$O$407,'Cost and Weather Data by Garage'!$A$2:$A$407,AWSSI!$B3,'Cost and Weather Data by Garage'!$B$2:$B$407,"w1718",'Cost and Weather Data by Garage'!$O$2:$O$407,"&gt;100")</f>
        <v>1238</v>
      </c>
      <c r="J3">
        <f>SUMIFS('Cost and Weather Data by Garage'!$O$2:$O$407,'Cost and Weather Data by Garage'!$A$2:$A$407,AWSSI!$B3,'Cost and Weather Data by Garage'!$B$2:$B$407,"w1819",'Cost and Weather Data by Garage'!$O$2:$O$407,"&gt;100")</f>
        <v>1236</v>
      </c>
      <c r="K3">
        <f>SUMIFS('Cost and Weather Data by Garage'!$O$2:$O$407,'Cost and Weather Data by Garage'!$A$2:$A$407,AWSSI!$B3,'Cost and Weather Data by Garage'!$B$2:$B$407,"w1920",'Cost and Weather Data by Garage'!$O$2:$O$407,"&gt;100")</f>
        <v>867</v>
      </c>
      <c r="L3">
        <f>SUMIFS('Cost and Weather Data by Garage'!$O$2:$O$407,'Cost and Weather Data by Garage'!$A$2:$A$407,AWSSI!$B3,'Cost and Weather Data by Garage'!$B$2:$B$407,"w2021",'Cost and Weather Data by Garage'!$O$2:$O$407,"&gt;100")</f>
        <v>1116</v>
      </c>
      <c r="M3">
        <f>SUMIFS('Cost and Weather Data by Garage'!$O$2:$O$407,'Cost and Weather Data by Garage'!$A$2:$A$407,AWSSI!$B3,'Cost and Weather Data by Garage'!$B$2:$B$407,"w2122",'Cost and Weather Data by Garage'!$O$2:$O$407,"&gt;100")</f>
        <v>909</v>
      </c>
      <c r="N3" s="4">
        <f t="shared" si="0"/>
        <v>266</v>
      </c>
      <c r="O3" s="4">
        <f t="shared" si="1"/>
        <v>771</v>
      </c>
      <c r="P3" s="4">
        <f t="shared" si="2"/>
        <v>1723</v>
      </c>
      <c r="Q3" s="4">
        <f t="shared" si="3"/>
        <v>2313</v>
      </c>
      <c r="R3" s="4">
        <f t="shared" si="4"/>
        <v>390</v>
      </c>
      <c r="S3" s="4">
        <f t="shared" si="5"/>
        <v>1004</v>
      </c>
      <c r="T3" s="4">
        <f t="shared" si="6"/>
        <v>1238</v>
      </c>
      <c r="U3" s="4">
        <f t="shared" si="7"/>
        <v>1236</v>
      </c>
      <c r="V3" s="4">
        <f t="shared" si="8"/>
        <v>867</v>
      </c>
      <c r="W3" s="4">
        <f t="shared" si="9"/>
        <v>1116</v>
      </c>
      <c r="X3" s="4">
        <f t="shared" si="10"/>
        <v>909</v>
      </c>
    </row>
    <row r="4" spans="1:24" x14ac:dyDescent="0.35">
      <c r="A4">
        <v>1710</v>
      </c>
      <c r="B4" t="s">
        <v>69</v>
      </c>
      <c r="C4">
        <f>SUMIFS('Cost and Weather Data by Garage'!$O$2:$O$407,'Cost and Weather Data by Garage'!$A$2:$A$407,AWSSI!$B4,'Cost and Weather Data by Garage'!$B$2:$B$407,"w1112",'Cost and Weather Data by Garage'!$O$2:$O$407,"&gt;100")</f>
        <v>1282</v>
      </c>
      <c r="D4">
        <f>SUMIFS('Cost and Weather Data by Garage'!$O$2:$O$407,'Cost and Weather Data by Garage'!$A$2:$A$407,AWSSI!$B4,'Cost and Weather Data by Garage'!$B$2:$B$407,"w1213",'Cost and Weather Data by Garage'!$O$2:$O$407,"&gt;100")</f>
        <v>1897</v>
      </c>
      <c r="E4">
        <f>SUMIFS('Cost and Weather Data by Garage'!$O$2:$O$407,'Cost and Weather Data by Garage'!$A$2:$A$407,AWSSI!$B4,'Cost and Weather Data by Garage'!$B$2:$B$407,"w1314",'Cost and Weather Data by Garage'!$O$2:$O$407,"&gt;100")</f>
        <v>2682</v>
      </c>
      <c r="F4">
        <f>SUMIFS('Cost and Weather Data by Garage'!$O$2:$O$407,'Cost and Weather Data by Garage'!$A$2:$A$407,AWSSI!$B4,'Cost and Weather Data by Garage'!$B$2:$B$407,"w1415",'Cost and Weather Data by Garage'!$O$2:$O$407,"&gt;100")</f>
        <v>2276</v>
      </c>
      <c r="G4">
        <f>SUMIFS('Cost and Weather Data by Garage'!$O$2:$O$407,'Cost and Weather Data by Garage'!$A$2:$A$407,AWSSI!$B4,'Cost and Weather Data by Garage'!$B$2:$B$407,"w1516",'Cost and Weather Data by Garage'!$O$2:$O$407,"&gt;100")</f>
        <v>630</v>
      </c>
      <c r="H4">
        <f>SUMIFS('Cost and Weather Data by Garage'!$O$2:$O$407,'Cost and Weather Data by Garage'!$A$2:$A$407,AWSSI!$B4,'Cost and Weather Data by Garage'!$B$2:$B$407,"w1617",'Cost and Weather Data by Garage'!$O$2:$O$407,"&gt;100")</f>
        <v>1479</v>
      </c>
      <c r="I4">
        <f>SUMIFS('Cost and Weather Data by Garage'!$O$2:$O$407,'Cost and Weather Data by Garage'!$A$2:$A$407,AWSSI!$B4,'Cost and Weather Data by Garage'!$B$2:$B$407,"w1718",'Cost and Weather Data by Garage'!$O$2:$O$407,"&gt;100")</f>
        <v>1547</v>
      </c>
      <c r="J4">
        <f>SUMIFS('Cost and Weather Data by Garage'!$O$2:$O$407,'Cost and Weather Data by Garage'!$A$2:$A$407,AWSSI!$B4,'Cost and Weather Data by Garage'!$B$2:$B$407,"w1819",'Cost and Weather Data by Garage'!$O$2:$O$407,"&gt;100")</f>
        <v>2061</v>
      </c>
      <c r="K4">
        <f>SUMIFS('Cost and Weather Data by Garage'!$O$2:$O$407,'Cost and Weather Data by Garage'!$A$2:$A$407,AWSSI!$B4,'Cost and Weather Data by Garage'!$B$2:$B$407,"w1920",'Cost and Weather Data by Garage'!$O$2:$O$407,"&gt;100")</f>
        <v>1381</v>
      </c>
      <c r="L4">
        <f>SUMIFS('Cost and Weather Data by Garage'!$O$2:$O$407,'Cost and Weather Data by Garage'!$A$2:$A$407,AWSSI!$B4,'Cost and Weather Data by Garage'!$B$2:$B$407,"w2021",'Cost and Weather Data by Garage'!$O$2:$O$407,"&gt;100")</f>
        <v>1067</v>
      </c>
      <c r="M4">
        <f>SUMIFS('Cost and Weather Data by Garage'!$O$2:$O$407,'Cost and Weather Data by Garage'!$A$2:$A$407,AWSSI!$B4,'Cost and Weather Data by Garage'!$B$2:$B$407,"w2122",'Cost and Weather Data by Garage'!$O$2:$O$407,"&gt;100")</f>
        <v>1274</v>
      </c>
      <c r="N4" s="4">
        <f t="shared" si="0"/>
        <v>1282</v>
      </c>
      <c r="O4" s="4">
        <f t="shared" si="1"/>
        <v>1897</v>
      </c>
      <c r="P4" s="4">
        <f t="shared" si="2"/>
        <v>2682</v>
      </c>
      <c r="Q4" s="4">
        <f t="shared" si="3"/>
        <v>2276</v>
      </c>
      <c r="R4" s="4">
        <f t="shared" si="4"/>
        <v>630</v>
      </c>
      <c r="S4" s="4">
        <f t="shared" si="5"/>
        <v>1479</v>
      </c>
      <c r="T4" s="4">
        <f t="shared" si="6"/>
        <v>1547</v>
      </c>
      <c r="U4" s="4">
        <f t="shared" si="7"/>
        <v>2061</v>
      </c>
      <c r="V4" s="4">
        <f t="shared" si="8"/>
        <v>1381</v>
      </c>
      <c r="W4" s="4">
        <f t="shared" si="9"/>
        <v>1067</v>
      </c>
      <c r="X4" s="4">
        <f t="shared" si="10"/>
        <v>1274</v>
      </c>
    </row>
    <row r="5" spans="1:24" x14ac:dyDescent="0.35">
      <c r="A5">
        <v>1910</v>
      </c>
      <c r="B5" t="s">
        <v>126</v>
      </c>
      <c r="C5">
        <f>SUMIFS('Cost and Weather Data by Garage'!$O$2:$O$407,'Cost and Weather Data by Garage'!$A$2:$A$407,AWSSI!$B5,'Cost and Weather Data by Garage'!$B$2:$B$407,"w1112",'Cost and Weather Data by Garage'!$O$2:$O$407,"&gt;100")</f>
        <v>854</v>
      </c>
      <c r="D5">
        <f>SUMIFS('Cost and Weather Data by Garage'!$O$2:$O$407,'Cost and Weather Data by Garage'!$A$2:$A$407,AWSSI!$B5,'Cost and Weather Data by Garage'!$B$2:$B$407,"w1213",'Cost and Weather Data by Garage'!$O$2:$O$407,"&gt;100")</f>
        <v>1379</v>
      </c>
      <c r="E5">
        <f>SUMIFS('Cost and Weather Data by Garage'!$O$2:$O$407,'Cost and Weather Data by Garage'!$A$2:$A$407,AWSSI!$B5,'Cost and Weather Data by Garage'!$B$2:$B$407,"w1314",'Cost and Weather Data by Garage'!$O$2:$O$407,"&gt;100")</f>
        <v>2125</v>
      </c>
      <c r="F5">
        <f>SUMIFS('Cost and Weather Data by Garage'!$O$2:$O$407,'Cost and Weather Data by Garage'!$A$2:$A$407,AWSSI!$B5,'Cost and Weather Data by Garage'!$B$2:$B$407,"w1415",'Cost and Weather Data by Garage'!$O$2:$O$407,"&gt;100")</f>
        <v>2632</v>
      </c>
      <c r="G5">
        <f>SUMIFS('Cost and Weather Data by Garage'!$O$2:$O$407,'Cost and Weather Data by Garage'!$A$2:$A$407,AWSSI!$B5,'Cost and Weather Data by Garage'!$B$2:$B$407,"w1516",'Cost and Weather Data by Garage'!$O$2:$O$407,"&gt;100")</f>
        <v>869</v>
      </c>
      <c r="H5">
        <f>SUMIFS('Cost and Weather Data by Garage'!$O$2:$O$407,'Cost and Weather Data by Garage'!$A$2:$A$407,AWSSI!$B5,'Cost and Weather Data by Garage'!$B$2:$B$407,"w1617",'Cost and Weather Data by Garage'!$O$2:$O$407,"&gt;100")</f>
        <v>2051</v>
      </c>
      <c r="I5">
        <f>SUMIFS('Cost and Weather Data by Garage'!$O$2:$O$407,'Cost and Weather Data by Garage'!$A$2:$A$407,AWSSI!$B5,'Cost and Weather Data by Garage'!$B$2:$B$407,"w1718",'Cost and Weather Data by Garage'!$O$2:$O$407,"&gt;100")</f>
        <v>2140</v>
      </c>
      <c r="J5">
        <f>SUMIFS('Cost and Weather Data by Garage'!$O$2:$O$407,'Cost and Weather Data by Garage'!$A$2:$A$407,AWSSI!$B5,'Cost and Weather Data by Garage'!$B$2:$B$407,"w1819",'Cost and Weather Data by Garage'!$O$2:$O$407,"&gt;100")</f>
        <v>2954</v>
      </c>
      <c r="K5">
        <f>SUMIFS('Cost and Weather Data by Garage'!$O$2:$O$407,'Cost and Weather Data by Garage'!$A$2:$A$407,AWSSI!$B5,'Cost and Weather Data by Garage'!$B$2:$B$407,"w1920",'Cost and Weather Data by Garage'!$O$2:$O$407,"&gt;100")</f>
        <v>1562</v>
      </c>
      <c r="L5">
        <f>SUMIFS('Cost and Weather Data by Garage'!$O$2:$O$407,'Cost and Weather Data by Garage'!$A$2:$A$407,AWSSI!$B5,'Cost and Weather Data by Garage'!$B$2:$B$407,"w2021",'Cost and Weather Data by Garage'!$O$2:$O$407,"&gt;100")</f>
        <v>1338</v>
      </c>
      <c r="M5">
        <f>SUMIFS('Cost and Weather Data by Garage'!$O$2:$O$407,'Cost and Weather Data by Garage'!$A$2:$A$407,AWSSI!$B5,'Cost and Weather Data by Garage'!$B$2:$B$407,"w2122",'Cost and Weather Data by Garage'!$O$2:$O$407,"&gt;100")</f>
        <v>1782</v>
      </c>
      <c r="N5" s="4">
        <f t="shared" si="0"/>
        <v>854</v>
      </c>
      <c r="O5" s="4">
        <f t="shared" si="1"/>
        <v>1379</v>
      </c>
      <c r="P5" s="4">
        <f t="shared" si="2"/>
        <v>2125</v>
      </c>
      <c r="Q5" s="4">
        <f t="shared" si="3"/>
        <v>2632</v>
      </c>
      <c r="R5" s="4">
        <f t="shared" si="4"/>
        <v>869</v>
      </c>
      <c r="S5" s="4">
        <f t="shared" si="5"/>
        <v>2051</v>
      </c>
      <c r="T5" s="4">
        <f t="shared" si="6"/>
        <v>2140</v>
      </c>
      <c r="U5" s="4">
        <f t="shared" si="7"/>
        <v>2954</v>
      </c>
      <c r="V5" s="4">
        <f t="shared" si="8"/>
        <v>1562</v>
      </c>
      <c r="W5" s="4">
        <f t="shared" si="9"/>
        <v>1338</v>
      </c>
      <c r="X5" s="4">
        <f t="shared" si="10"/>
        <v>1782</v>
      </c>
    </row>
    <row r="6" spans="1:24" x14ac:dyDescent="0.35">
      <c r="A6">
        <v>1810</v>
      </c>
      <c r="B6" t="s">
        <v>70</v>
      </c>
      <c r="C6">
        <f>SUMIFS('Cost and Weather Data by Garage'!$O$2:$O$407,'Cost and Weather Data by Garage'!$A$2:$A$407,AWSSI!$B6,'Cost and Weather Data by Garage'!$B$2:$B$407,"w1112",'Cost and Weather Data by Garage'!$O$2:$O$407,"&gt;100")</f>
        <v>0</v>
      </c>
      <c r="D6">
        <f>SUMIFS('Cost and Weather Data by Garage'!$O$2:$O$407,'Cost and Weather Data by Garage'!$A$2:$A$407,AWSSI!$B6,'Cost and Weather Data by Garage'!$B$2:$B$407,"w1213",'Cost and Weather Data by Garage'!$O$2:$O$407,"&gt;100")</f>
        <v>1171</v>
      </c>
      <c r="E6">
        <f>SUMIFS('Cost and Weather Data by Garage'!$O$2:$O$407,'Cost and Weather Data by Garage'!$A$2:$A$407,AWSSI!$B6,'Cost and Weather Data by Garage'!$B$2:$B$407,"w1314",'Cost and Weather Data by Garage'!$O$2:$O$407,"&gt;100")</f>
        <v>1846</v>
      </c>
      <c r="F6">
        <f>SUMIFS('Cost and Weather Data by Garage'!$O$2:$O$407,'Cost and Weather Data by Garage'!$A$2:$A$407,AWSSI!$B6,'Cost and Weather Data by Garage'!$B$2:$B$407,"w1415",'Cost and Weather Data by Garage'!$O$2:$O$407,"&gt;100")</f>
        <v>2241</v>
      </c>
      <c r="G6">
        <f>SUMIFS('Cost and Weather Data by Garage'!$O$2:$O$407,'Cost and Weather Data by Garage'!$A$2:$A$407,AWSSI!$B6,'Cost and Weather Data by Garage'!$B$2:$B$407,"w1516",'Cost and Weather Data by Garage'!$O$2:$O$407,"&gt;100")</f>
        <v>630</v>
      </c>
      <c r="H6">
        <f>SUMIFS('Cost and Weather Data by Garage'!$O$2:$O$407,'Cost and Weather Data by Garage'!$A$2:$A$407,AWSSI!$B6,'Cost and Weather Data by Garage'!$B$2:$B$407,"w1617",'Cost and Weather Data by Garage'!$O$2:$O$407,"&gt;100")</f>
        <v>1345</v>
      </c>
      <c r="I6">
        <f>SUMIFS('Cost and Weather Data by Garage'!$O$2:$O$407,'Cost and Weather Data by Garage'!$A$2:$A$407,AWSSI!$B6,'Cost and Weather Data by Garage'!$B$2:$B$407,"w1718",'Cost and Weather Data by Garage'!$O$2:$O$407,"&gt;100")</f>
        <v>1602</v>
      </c>
      <c r="J6">
        <f>SUMIFS('Cost and Weather Data by Garage'!$O$2:$O$407,'Cost and Weather Data by Garage'!$A$2:$A$407,AWSSI!$B6,'Cost and Weather Data by Garage'!$B$2:$B$407,"w1819",'Cost and Weather Data by Garage'!$O$2:$O$407,"&gt;100")</f>
        <v>1865</v>
      </c>
      <c r="K6">
        <f>SUMIFS('Cost and Weather Data by Garage'!$O$2:$O$407,'Cost and Weather Data by Garage'!$A$2:$A$407,AWSSI!$B6,'Cost and Weather Data by Garage'!$B$2:$B$407,"w1920",'Cost and Weather Data by Garage'!$O$2:$O$407,"&gt;100")</f>
        <v>1073</v>
      </c>
      <c r="L6">
        <f>SUMIFS('Cost and Weather Data by Garage'!$O$2:$O$407,'Cost and Weather Data by Garage'!$A$2:$A$407,AWSSI!$B6,'Cost and Weather Data by Garage'!$B$2:$B$407,"w2021",'Cost and Weather Data by Garage'!$O$2:$O$407,"&gt;100")</f>
        <v>1345</v>
      </c>
      <c r="M6">
        <f>SUMIFS('Cost and Weather Data by Garage'!$O$2:$O$407,'Cost and Weather Data by Garage'!$A$2:$A$407,AWSSI!$B6,'Cost and Weather Data by Garage'!$B$2:$B$407,"w2122",'Cost and Weather Data by Garage'!$O$2:$O$407,"&gt;100")</f>
        <v>1042</v>
      </c>
      <c r="N6" s="4" t="str">
        <f t="shared" si="0"/>
        <v>--</v>
      </c>
      <c r="O6" s="4">
        <f t="shared" si="1"/>
        <v>1171</v>
      </c>
      <c r="P6" s="4">
        <f t="shared" si="2"/>
        <v>1846</v>
      </c>
      <c r="Q6" s="4">
        <f t="shared" si="3"/>
        <v>2241</v>
      </c>
      <c r="R6" s="4">
        <f t="shared" si="4"/>
        <v>630</v>
      </c>
      <c r="S6" s="4">
        <f t="shared" si="5"/>
        <v>1345</v>
      </c>
      <c r="T6" s="4">
        <f t="shared" si="6"/>
        <v>1602</v>
      </c>
      <c r="U6" s="4">
        <f t="shared" si="7"/>
        <v>1865</v>
      </c>
      <c r="V6" s="4">
        <f t="shared" si="8"/>
        <v>1073</v>
      </c>
      <c r="W6" s="4">
        <f t="shared" si="9"/>
        <v>1345</v>
      </c>
      <c r="X6" s="4">
        <f t="shared" si="10"/>
        <v>1042</v>
      </c>
    </row>
    <row r="7" spans="1:24" x14ac:dyDescent="0.35">
      <c r="A7">
        <v>1310</v>
      </c>
      <c r="B7" t="s">
        <v>116</v>
      </c>
      <c r="C7">
        <f>SUMIFS('Cost and Weather Data by Garage'!$O$2:$O$407,'Cost and Weather Data by Garage'!$A$2:$A$407,AWSSI!$B7,'Cost and Weather Data by Garage'!$B$2:$B$407,"w1112",'Cost and Weather Data by Garage'!$O$2:$O$407,"&gt;100")</f>
        <v>292</v>
      </c>
      <c r="D7">
        <f>SUMIFS('Cost and Weather Data by Garage'!$O$2:$O$407,'Cost and Weather Data by Garage'!$A$2:$A$407,AWSSI!$B7,'Cost and Weather Data by Garage'!$B$2:$B$407,"w1213",'Cost and Weather Data by Garage'!$O$2:$O$407,"&gt;100")</f>
        <v>682</v>
      </c>
      <c r="E7">
        <f>SUMIFS('Cost and Weather Data by Garage'!$O$2:$O$407,'Cost and Weather Data by Garage'!$A$2:$A$407,AWSSI!$B7,'Cost and Weather Data by Garage'!$B$2:$B$407,"w1314",'Cost and Weather Data by Garage'!$O$2:$O$407,"&gt;100")</f>
        <v>1792</v>
      </c>
      <c r="F7">
        <f>SUMIFS('Cost and Weather Data by Garage'!$O$2:$O$407,'Cost and Weather Data by Garage'!$A$2:$A$407,AWSSI!$B7,'Cost and Weather Data by Garage'!$B$2:$B$407,"w1415",'Cost and Weather Data by Garage'!$O$2:$O$407,"&gt;100")</f>
        <v>1712</v>
      </c>
      <c r="G7">
        <f>SUMIFS('Cost and Weather Data by Garage'!$O$2:$O$407,'Cost and Weather Data by Garage'!$A$2:$A$407,AWSSI!$B7,'Cost and Weather Data by Garage'!$B$2:$B$407,"w1516",'Cost and Weather Data by Garage'!$O$2:$O$407,"&gt;100")</f>
        <v>381</v>
      </c>
      <c r="H7">
        <f>SUMIFS('Cost and Weather Data by Garage'!$O$2:$O$407,'Cost and Weather Data by Garage'!$A$2:$A$407,AWSSI!$B7,'Cost and Weather Data by Garage'!$B$2:$B$407,"w1617",'Cost and Weather Data by Garage'!$O$2:$O$407,"&gt;100")</f>
        <v>699</v>
      </c>
      <c r="I7">
        <f>SUMIFS('Cost and Weather Data by Garage'!$O$2:$O$407,'Cost and Weather Data by Garage'!$A$2:$A$407,AWSSI!$B7,'Cost and Weather Data by Garage'!$B$2:$B$407,"w1718",'Cost and Weather Data by Garage'!$O$2:$O$407,"&gt;100")</f>
        <v>1116</v>
      </c>
      <c r="J7">
        <f>SUMIFS('Cost and Weather Data by Garage'!$O$2:$O$407,'Cost and Weather Data by Garage'!$A$2:$A$407,AWSSI!$B7,'Cost and Weather Data by Garage'!$B$2:$B$407,"w1819",'Cost and Weather Data by Garage'!$O$2:$O$407,"&gt;100")</f>
        <v>1097</v>
      </c>
      <c r="K7">
        <f>SUMIFS('Cost and Weather Data by Garage'!$O$2:$O$407,'Cost and Weather Data by Garage'!$A$2:$A$407,AWSSI!$B7,'Cost and Weather Data by Garage'!$B$2:$B$407,"w1920",'Cost and Weather Data by Garage'!$O$2:$O$407,"&gt;100")</f>
        <v>634</v>
      </c>
      <c r="L7">
        <f>SUMIFS('Cost and Weather Data by Garage'!$O$2:$O$407,'Cost and Weather Data by Garage'!$A$2:$A$407,AWSSI!$B7,'Cost and Weather Data by Garage'!$B$2:$B$407,"w2021",'Cost and Weather Data by Garage'!$O$2:$O$407,"&gt;100")</f>
        <v>693</v>
      </c>
      <c r="M7">
        <f>SUMIFS('Cost and Weather Data by Garage'!$O$2:$O$407,'Cost and Weather Data by Garage'!$A$2:$A$407,AWSSI!$B7,'Cost and Weather Data by Garage'!$B$2:$B$407,"w2122",'Cost and Weather Data by Garage'!$O$2:$O$407,"&gt;100")</f>
        <v>1220</v>
      </c>
      <c r="N7" s="4">
        <f t="shared" si="0"/>
        <v>292</v>
      </c>
      <c r="O7" s="4">
        <f t="shared" si="1"/>
        <v>682</v>
      </c>
      <c r="P7" s="4">
        <f t="shared" si="2"/>
        <v>1792</v>
      </c>
      <c r="Q7" s="4">
        <f t="shared" si="3"/>
        <v>1712</v>
      </c>
      <c r="R7" s="4">
        <f t="shared" si="4"/>
        <v>381</v>
      </c>
      <c r="S7" s="4">
        <f t="shared" si="5"/>
        <v>699</v>
      </c>
      <c r="T7" s="4">
        <f t="shared" si="6"/>
        <v>1116</v>
      </c>
      <c r="U7" s="4">
        <f t="shared" si="7"/>
        <v>1097</v>
      </c>
      <c r="V7" s="4">
        <f t="shared" si="8"/>
        <v>634</v>
      </c>
      <c r="W7" s="4">
        <f t="shared" si="9"/>
        <v>693</v>
      </c>
      <c r="X7" s="4">
        <f t="shared" si="10"/>
        <v>1220</v>
      </c>
    </row>
    <row r="8" spans="1:24" x14ac:dyDescent="0.35">
      <c r="A8">
        <v>1210</v>
      </c>
      <c r="B8" t="s">
        <v>113</v>
      </c>
      <c r="C8">
        <f>SUMIFS('Cost and Weather Data by Garage'!$O$2:$O$407,'Cost and Weather Data by Garage'!$A$2:$A$407,AWSSI!$B8,'Cost and Weather Data by Garage'!$B$2:$B$407,"w1112",'Cost and Weather Data by Garage'!$O$2:$O$407,"&gt;100")</f>
        <v>200</v>
      </c>
      <c r="D8">
        <f>SUMIFS('Cost and Weather Data by Garage'!$O$2:$O$407,'Cost and Weather Data by Garage'!$A$2:$A$407,AWSSI!$B8,'Cost and Weather Data by Garage'!$B$2:$B$407,"w1213",'Cost and Weather Data by Garage'!$O$2:$O$407,"&gt;100")</f>
        <v>508</v>
      </c>
      <c r="E8">
        <f>SUMIFS('Cost and Weather Data by Garage'!$O$2:$O$407,'Cost and Weather Data by Garage'!$A$2:$A$407,AWSSI!$B8,'Cost and Weather Data by Garage'!$B$2:$B$407,"w1314",'Cost and Weather Data by Garage'!$O$2:$O$407,"&gt;100")</f>
        <v>1175</v>
      </c>
      <c r="F8">
        <f>SUMIFS('Cost and Weather Data by Garage'!$O$2:$O$407,'Cost and Weather Data by Garage'!$A$2:$A$407,AWSSI!$B8,'Cost and Weather Data by Garage'!$B$2:$B$407,"w1415",'Cost and Weather Data by Garage'!$O$2:$O$407,"&gt;100")</f>
        <v>1285</v>
      </c>
      <c r="G8">
        <f>SUMIFS('Cost and Weather Data by Garage'!$O$2:$O$407,'Cost and Weather Data by Garage'!$A$2:$A$407,AWSSI!$B8,'Cost and Weather Data by Garage'!$B$2:$B$407,"w1516",'Cost and Weather Data by Garage'!$O$2:$O$407,"&gt;100")</f>
        <v>426</v>
      </c>
      <c r="H8">
        <f>SUMIFS('Cost and Weather Data by Garage'!$O$2:$O$407,'Cost and Weather Data by Garage'!$A$2:$A$407,AWSSI!$B8,'Cost and Weather Data by Garage'!$B$2:$B$407,"w1617",'Cost and Weather Data by Garage'!$O$2:$O$407,"&gt;100")</f>
        <v>1070</v>
      </c>
      <c r="I8">
        <f>SUMIFS('Cost and Weather Data by Garage'!$O$2:$O$407,'Cost and Weather Data by Garage'!$A$2:$A$407,AWSSI!$B8,'Cost and Weather Data by Garage'!$B$2:$B$407,"w1718",'Cost and Weather Data by Garage'!$O$2:$O$407,"&gt;100")</f>
        <v>1190</v>
      </c>
      <c r="J8">
        <f>SUMIFS('Cost and Weather Data by Garage'!$O$2:$O$407,'Cost and Weather Data by Garage'!$A$2:$A$407,AWSSI!$B8,'Cost and Weather Data by Garage'!$B$2:$B$407,"w1819",'Cost and Weather Data by Garage'!$O$2:$O$407,"&gt;100")</f>
        <v>1199</v>
      </c>
      <c r="K8">
        <f>SUMIFS('Cost and Weather Data by Garage'!$O$2:$O$407,'Cost and Weather Data by Garage'!$A$2:$A$407,AWSSI!$B8,'Cost and Weather Data by Garage'!$B$2:$B$407,"w1920",'Cost and Weather Data by Garage'!$O$2:$O$407,"&gt;100")</f>
        <v>664</v>
      </c>
      <c r="L8">
        <f>SUMIFS('Cost and Weather Data by Garage'!$O$2:$O$407,'Cost and Weather Data by Garage'!$A$2:$A$407,AWSSI!$B8,'Cost and Weather Data by Garage'!$B$2:$B$407,"w2021",'Cost and Weather Data by Garage'!$O$2:$O$407,"&gt;100")</f>
        <v>0</v>
      </c>
      <c r="M8">
        <f>SUMIFS('Cost and Weather Data by Garage'!$O$2:$O$407,'Cost and Weather Data by Garage'!$A$2:$A$407,AWSSI!$B8,'Cost and Weather Data by Garage'!$B$2:$B$407,"w2122",'Cost and Weather Data by Garage'!$O$2:$O$407,"&gt;100")</f>
        <v>657</v>
      </c>
      <c r="N8" s="4">
        <f t="shared" si="0"/>
        <v>200</v>
      </c>
      <c r="O8" s="4">
        <f t="shared" si="1"/>
        <v>508</v>
      </c>
      <c r="P8" s="4">
        <f t="shared" si="2"/>
        <v>1175</v>
      </c>
      <c r="Q8" s="4">
        <f t="shared" si="3"/>
        <v>1285</v>
      </c>
      <c r="R8" s="4">
        <f t="shared" si="4"/>
        <v>426</v>
      </c>
      <c r="S8" s="4">
        <f t="shared" si="5"/>
        <v>1070</v>
      </c>
      <c r="T8" s="4">
        <f t="shared" si="6"/>
        <v>1190</v>
      </c>
      <c r="U8" s="4">
        <f t="shared" si="7"/>
        <v>1199</v>
      </c>
      <c r="V8" s="4">
        <f t="shared" si="8"/>
        <v>664</v>
      </c>
      <c r="W8" s="4" t="str">
        <f t="shared" si="9"/>
        <v>--</v>
      </c>
      <c r="X8" s="4">
        <f t="shared" si="10"/>
        <v>657</v>
      </c>
    </row>
    <row r="9" spans="1:24" x14ac:dyDescent="0.35">
      <c r="A9">
        <v>1511</v>
      </c>
      <c r="B9" t="s">
        <v>71</v>
      </c>
      <c r="C9">
        <f>SUMIFS('Cost and Weather Data by Garage'!$O$2:$O$407,'Cost and Weather Data by Garage'!$A$2:$A$407,AWSSI!$B9,'Cost and Weather Data by Garage'!$B$2:$B$407,"w1112",'Cost and Weather Data by Garage'!$O$2:$O$407,"&gt;100")</f>
        <v>410</v>
      </c>
      <c r="D9">
        <f>SUMIFS('Cost and Weather Data by Garage'!$O$2:$O$407,'Cost and Weather Data by Garage'!$A$2:$A$407,AWSSI!$B9,'Cost and Weather Data by Garage'!$B$2:$B$407,"w1213",'Cost and Weather Data by Garage'!$O$2:$O$407,"&gt;100")</f>
        <v>536</v>
      </c>
      <c r="E9">
        <f>SUMIFS('Cost and Weather Data by Garage'!$O$2:$O$407,'Cost and Weather Data by Garage'!$A$2:$A$407,AWSSI!$B9,'Cost and Weather Data by Garage'!$B$2:$B$407,"w1314",'Cost and Weather Data by Garage'!$O$2:$O$407,"&gt;100")</f>
        <v>1003</v>
      </c>
      <c r="F9">
        <f>SUMIFS('Cost and Weather Data by Garage'!$O$2:$O$407,'Cost and Weather Data by Garage'!$A$2:$A$407,AWSSI!$B9,'Cost and Weather Data by Garage'!$B$2:$B$407,"w1415",'Cost and Weather Data by Garage'!$O$2:$O$407,"&gt;100")</f>
        <v>963</v>
      </c>
      <c r="G9">
        <f>SUMIFS('Cost and Weather Data by Garage'!$O$2:$O$407,'Cost and Weather Data by Garage'!$A$2:$A$407,AWSSI!$B9,'Cost and Weather Data by Garage'!$B$2:$B$407,"w1516",'Cost and Weather Data by Garage'!$O$2:$O$407,"&gt;100")</f>
        <v>357</v>
      </c>
      <c r="H9">
        <f>SUMIFS('Cost and Weather Data by Garage'!$O$2:$O$407,'Cost and Weather Data by Garage'!$A$2:$A$407,AWSSI!$B9,'Cost and Weather Data by Garage'!$B$2:$B$407,"w1617",'Cost and Weather Data by Garage'!$O$2:$O$407,"&gt;100")</f>
        <v>714</v>
      </c>
      <c r="I9">
        <f>SUMIFS('Cost and Weather Data by Garage'!$O$2:$O$407,'Cost and Weather Data by Garage'!$A$2:$A$407,AWSSI!$B9,'Cost and Weather Data by Garage'!$B$2:$B$407,"w1718",'Cost and Weather Data by Garage'!$O$2:$O$407,"&gt;100")</f>
        <v>886</v>
      </c>
      <c r="J9">
        <f>SUMIFS('Cost and Weather Data by Garage'!$O$2:$O$407,'Cost and Weather Data by Garage'!$A$2:$A$407,AWSSI!$B9,'Cost and Weather Data by Garage'!$B$2:$B$407,"w1819",'Cost and Weather Data by Garage'!$O$2:$O$407,"&gt;100")</f>
        <v>801</v>
      </c>
      <c r="K9">
        <f>SUMIFS('Cost and Weather Data by Garage'!$O$2:$O$407,'Cost and Weather Data by Garage'!$A$2:$A$407,AWSSI!$B9,'Cost and Weather Data by Garage'!$B$2:$B$407,"w1920",'Cost and Weather Data by Garage'!$O$2:$O$407,"&gt;100")</f>
        <v>624</v>
      </c>
      <c r="L9">
        <f>SUMIFS('Cost and Weather Data by Garage'!$O$2:$O$407,'Cost and Weather Data by Garage'!$A$2:$A$407,AWSSI!$B9,'Cost and Weather Data by Garage'!$B$2:$B$407,"w2021",'Cost and Weather Data by Garage'!$O$2:$O$407,"&gt;100")</f>
        <v>0</v>
      </c>
      <c r="M9">
        <f>SUMIFS('Cost and Weather Data by Garage'!$O$2:$O$407,'Cost and Weather Data by Garage'!$A$2:$A$407,AWSSI!$B9,'Cost and Weather Data by Garage'!$B$2:$B$407,"w2122",'Cost and Weather Data by Garage'!$O$2:$O$407,"&gt;100")</f>
        <v>722</v>
      </c>
      <c r="N9" s="4">
        <f t="shared" si="0"/>
        <v>410</v>
      </c>
      <c r="O9" s="4">
        <f t="shared" si="1"/>
        <v>536</v>
      </c>
      <c r="P9" s="4">
        <f t="shared" si="2"/>
        <v>1003</v>
      </c>
      <c r="Q9" s="4">
        <f t="shared" si="3"/>
        <v>963</v>
      </c>
      <c r="R9" s="4">
        <f t="shared" si="4"/>
        <v>357</v>
      </c>
      <c r="S9" s="4">
        <f t="shared" si="5"/>
        <v>714</v>
      </c>
      <c r="T9" s="4">
        <f t="shared" si="6"/>
        <v>886</v>
      </c>
      <c r="U9" s="4">
        <f t="shared" si="7"/>
        <v>801</v>
      </c>
      <c r="V9" s="4">
        <f t="shared" si="8"/>
        <v>624</v>
      </c>
      <c r="W9" s="4" t="str">
        <f t="shared" si="9"/>
        <v>--</v>
      </c>
      <c r="X9" s="4">
        <f t="shared" si="10"/>
        <v>722</v>
      </c>
    </row>
    <row r="10" spans="1:24" x14ac:dyDescent="0.35">
      <c r="A10">
        <v>1320</v>
      </c>
      <c r="B10" t="s">
        <v>133</v>
      </c>
      <c r="C10">
        <f>SUMIFS('Cost and Weather Data by Garage'!$O$2:$O$407,'Cost and Weather Data by Garage'!$A$2:$A$407,AWSSI!$B10,'Cost and Weather Data by Garage'!$B$2:$B$407,"w1112",'Cost and Weather Data by Garage'!$O$2:$O$407,"&gt;100")</f>
        <v>336</v>
      </c>
      <c r="D10">
        <f>SUMIFS('Cost and Weather Data by Garage'!$O$2:$O$407,'Cost and Weather Data by Garage'!$A$2:$A$407,AWSSI!$B10,'Cost and Weather Data by Garage'!$B$2:$B$407,"w1213",'Cost and Weather Data by Garage'!$O$2:$O$407,"&gt;100")</f>
        <v>807</v>
      </c>
      <c r="E10">
        <f>SUMIFS('Cost and Weather Data by Garage'!$O$2:$O$407,'Cost and Weather Data by Garage'!$A$2:$A$407,AWSSI!$B10,'Cost and Weather Data by Garage'!$B$2:$B$407,"w1314",'Cost and Weather Data by Garage'!$O$2:$O$407,"&gt;100")</f>
        <v>1616</v>
      </c>
      <c r="F10">
        <f>SUMIFS('Cost and Weather Data by Garage'!$O$2:$O$407,'Cost and Weather Data by Garage'!$A$2:$A$407,AWSSI!$B10,'Cost and Weather Data by Garage'!$B$2:$B$407,"w1415",'Cost and Weather Data by Garage'!$O$2:$O$407,"&gt;100")</f>
        <v>2219</v>
      </c>
      <c r="G10">
        <f>SUMIFS('Cost and Weather Data by Garage'!$O$2:$O$407,'Cost and Weather Data by Garage'!$A$2:$A$407,AWSSI!$B10,'Cost and Weather Data by Garage'!$B$2:$B$407,"w1516",'Cost and Weather Data by Garage'!$O$2:$O$407,"&gt;100")</f>
        <v>502</v>
      </c>
      <c r="H10">
        <f>SUMIFS('Cost and Weather Data by Garage'!$O$2:$O$407,'Cost and Weather Data by Garage'!$A$2:$A$407,AWSSI!$B10,'Cost and Weather Data by Garage'!$B$2:$B$407,"w1617",'Cost and Weather Data by Garage'!$O$2:$O$407,"&gt;100")</f>
        <v>1151</v>
      </c>
      <c r="I10">
        <f>SUMIFS('Cost and Weather Data by Garage'!$O$2:$O$407,'Cost and Weather Data by Garage'!$A$2:$A$407,AWSSI!$B10,'Cost and Weather Data by Garage'!$B$2:$B$407,"w1718",'Cost and Weather Data by Garage'!$O$2:$O$407,"&gt;100")</f>
        <v>1215</v>
      </c>
      <c r="J10">
        <f>SUMIFS('Cost and Weather Data by Garage'!$O$2:$O$407,'Cost and Weather Data by Garage'!$A$2:$A$407,AWSSI!$B10,'Cost and Weather Data by Garage'!$B$2:$B$407,"w1819",'Cost and Weather Data by Garage'!$O$2:$O$407,"&gt;100")</f>
        <v>1254</v>
      </c>
      <c r="K10">
        <f>SUMIFS('Cost and Weather Data by Garage'!$O$2:$O$407,'Cost and Weather Data by Garage'!$A$2:$A$407,AWSSI!$B10,'Cost and Weather Data by Garage'!$B$2:$B$407,"w1920",'Cost and Weather Data by Garage'!$O$2:$O$407,"&gt;100")</f>
        <v>630</v>
      </c>
      <c r="L10">
        <f>SUMIFS('Cost and Weather Data by Garage'!$O$2:$O$407,'Cost and Weather Data by Garage'!$A$2:$A$407,AWSSI!$B10,'Cost and Weather Data by Garage'!$B$2:$B$407,"w2021",'Cost and Weather Data by Garage'!$O$2:$O$407,"&gt;100")</f>
        <v>960</v>
      </c>
      <c r="M10">
        <f>SUMIFS('Cost and Weather Data by Garage'!$O$2:$O$407,'Cost and Weather Data by Garage'!$A$2:$A$407,AWSSI!$B10,'Cost and Weather Data by Garage'!$B$2:$B$407,"w2122",'Cost and Weather Data by Garage'!$O$2:$O$407,"&gt;100")</f>
        <v>1362</v>
      </c>
      <c r="N10" s="4">
        <f t="shared" si="0"/>
        <v>336</v>
      </c>
      <c r="O10" s="4">
        <f t="shared" si="1"/>
        <v>807</v>
      </c>
      <c r="P10" s="4">
        <f t="shared" si="2"/>
        <v>1616</v>
      </c>
      <c r="Q10" s="4">
        <f t="shared" si="3"/>
        <v>2219</v>
      </c>
      <c r="R10" s="4">
        <f t="shared" si="4"/>
        <v>502</v>
      </c>
      <c r="S10" s="4">
        <f t="shared" si="5"/>
        <v>1151</v>
      </c>
      <c r="T10" s="4">
        <f t="shared" si="6"/>
        <v>1215</v>
      </c>
      <c r="U10" s="4">
        <f t="shared" si="7"/>
        <v>1254</v>
      </c>
      <c r="V10" s="4">
        <f t="shared" si="8"/>
        <v>630</v>
      </c>
      <c r="W10" s="4">
        <f t="shared" si="9"/>
        <v>960</v>
      </c>
      <c r="X10" s="4">
        <f t="shared" si="10"/>
        <v>1362</v>
      </c>
    </row>
    <row r="11" spans="1:24" x14ac:dyDescent="0.35">
      <c r="A11">
        <v>1512</v>
      </c>
      <c r="B11" t="s">
        <v>72</v>
      </c>
      <c r="C11">
        <f>SUMIFS('Cost and Weather Data by Garage'!$O$2:$O$407,'Cost and Weather Data by Garage'!$A$2:$A$407,AWSSI!$B11,'Cost and Weather Data by Garage'!$B$2:$B$407,"w1112",'Cost and Weather Data by Garage'!$O$2:$O$407,"&gt;100")</f>
        <v>398</v>
      </c>
      <c r="D11">
        <f>SUMIFS('Cost and Weather Data by Garage'!$O$2:$O$407,'Cost and Weather Data by Garage'!$A$2:$A$407,AWSSI!$B11,'Cost and Weather Data by Garage'!$B$2:$B$407,"w1213",'Cost and Weather Data by Garage'!$O$2:$O$407,"&gt;100")</f>
        <v>680</v>
      </c>
      <c r="E11">
        <f>SUMIFS('Cost and Weather Data by Garage'!$O$2:$O$407,'Cost and Weather Data by Garage'!$A$2:$A$407,AWSSI!$B11,'Cost and Weather Data by Garage'!$B$2:$B$407,"w1314",'Cost and Weather Data by Garage'!$O$2:$O$407,"&gt;100")</f>
        <v>1180</v>
      </c>
      <c r="F11">
        <f>SUMIFS('Cost and Weather Data by Garage'!$O$2:$O$407,'Cost and Weather Data by Garage'!$A$2:$A$407,AWSSI!$B11,'Cost and Weather Data by Garage'!$B$2:$B$407,"w1415",'Cost and Weather Data by Garage'!$O$2:$O$407,"&gt;100")</f>
        <v>1283</v>
      </c>
      <c r="G11">
        <f>SUMIFS('Cost and Weather Data by Garage'!$O$2:$O$407,'Cost and Weather Data by Garage'!$A$2:$A$407,AWSSI!$B11,'Cost and Weather Data by Garage'!$B$2:$B$407,"w1516",'Cost and Weather Data by Garage'!$O$2:$O$407,"&gt;100")</f>
        <v>426</v>
      </c>
      <c r="H11">
        <f>SUMIFS('Cost and Weather Data by Garage'!$O$2:$O$407,'Cost and Weather Data by Garage'!$A$2:$A$407,AWSSI!$B11,'Cost and Weather Data by Garage'!$B$2:$B$407,"w1617",'Cost and Weather Data by Garage'!$O$2:$O$407,"&gt;100")</f>
        <v>639</v>
      </c>
      <c r="I11">
        <f>SUMIFS('Cost and Weather Data by Garage'!$O$2:$O$407,'Cost and Weather Data by Garage'!$A$2:$A$407,AWSSI!$B11,'Cost and Weather Data by Garage'!$B$2:$B$407,"w1718",'Cost and Weather Data by Garage'!$O$2:$O$407,"&gt;100")</f>
        <v>1244</v>
      </c>
      <c r="J11">
        <f>SUMIFS('Cost and Weather Data by Garage'!$O$2:$O$407,'Cost and Weather Data by Garage'!$A$2:$A$407,AWSSI!$B11,'Cost and Weather Data by Garage'!$B$2:$B$407,"w1819",'Cost and Weather Data by Garage'!$O$2:$O$407,"&gt;100")</f>
        <v>1097</v>
      </c>
      <c r="K11">
        <f>SUMIFS('Cost and Weather Data by Garage'!$O$2:$O$407,'Cost and Weather Data by Garage'!$A$2:$A$407,AWSSI!$B11,'Cost and Weather Data by Garage'!$B$2:$B$407,"w1920",'Cost and Weather Data by Garage'!$O$2:$O$407,"&gt;100")</f>
        <v>1034</v>
      </c>
      <c r="L11">
        <f>SUMIFS('Cost and Weather Data by Garage'!$O$2:$O$407,'Cost and Weather Data by Garage'!$A$2:$A$407,AWSSI!$B11,'Cost and Weather Data by Garage'!$B$2:$B$407,"w2021",'Cost and Weather Data by Garage'!$O$2:$O$407,"&gt;100")</f>
        <v>957</v>
      </c>
      <c r="M11">
        <f>SUMIFS('Cost and Weather Data by Garage'!$O$2:$O$407,'Cost and Weather Data by Garage'!$A$2:$A$407,AWSSI!$B11,'Cost and Weather Data by Garage'!$B$2:$B$407,"w2122",'Cost and Weather Data by Garage'!$O$2:$O$407,"&gt;100")</f>
        <v>1231</v>
      </c>
      <c r="N11" s="4">
        <f t="shared" si="0"/>
        <v>398</v>
      </c>
      <c r="O11" s="4">
        <f t="shared" si="1"/>
        <v>680</v>
      </c>
      <c r="P11" s="4">
        <f t="shared" si="2"/>
        <v>1180</v>
      </c>
      <c r="Q11" s="4">
        <f t="shared" si="3"/>
        <v>1283</v>
      </c>
      <c r="R11" s="4">
        <f t="shared" si="4"/>
        <v>426</v>
      </c>
      <c r="S11" s="4">
        <f t="shared" si="5"/>
        <v>639</v>
      </c>
      <c r="T11" s="4">
        <f t="shared" si="6"/>
        <v>1244</v>
      </c>
      <c r="U11" s="4">
        <f t="shared" si="7"/>
        <v>1097</v>
      </c>
      <c r="V11" s="4">
        <f t="shared" si="8"/>
        <v>1034</v>
      </c>
      <c r="W11" s="4">
        <f t="shared" si="9"/>
        <v>957</v>
      </c>
      <c r="X11" s="4">
        <f t="shared" si="10"/>
        <v>1231</v>
      </c>
    </row>
    <row r="12" spans="1:24" x14ac:dyDescent="0.35">
      <c r="A12">
        <v>1920</v>
      </c>
      <c r="B12" t="s">
        <v>73</v>
      </c>
      <c r="C12">
        <f>SUMIFS('Cost and Weather Data by Garage'!$O$2:$O$407,'Cost and Weather Data by Garage'!$A$2:$A$407,AWSSI!$B12,'Cost and Weather Data by Garage'!$B$2:$B$407,"w1112",'Cost and Weather Data by Garage'!$O$2:$O$407,"&gt;100")</f>
        <v>1471</v>
      </c>
      <c r="D12">
        <f>SUMIFS('Cost and Weather Data by Garage'!$O$2:$O$407,'Cost and Weather Data by Garage'!$A$2:$A$407,AWSSI!$B12,'Cost and Weather Data by Garage'!$B$2:$B$407,"w1213",'Cost and Weather Data by Garage'!$O$2:$O$407,"&gt;100")</f>
        <v>2509</v>
      </c>
      <c r="E12">
        <f>SUMIFS('Cost and Weather Data by Garage'!$O$2:$O$407,'Cost and Weather Data by Garage'!$A$2:$A$407,AWSSI!$B12,'Cost and Weather Data by Garage'!$B$2:$B$407,"w1314",'Cost and Weather Data by Garage'!$O$2:$O$407,"&gt;100")</f>
        <v>2269</v>
      </c>
      <c r="F12">
        <f>SUMIFS('Cost and Weather Data by Garage'!$O$2:$O$407,'Cost and Weather Data by Garage'!$A$2:$A$407,AWSSI!$B12,'Cost and Weather Data by Garage'!$B$2:$B$407,"w1415",'Cost and Weather Data by Garage'!$O$2:$O$407,"&gt;100")</f>
        <v>2145</v>
      </c>
      <c r="G12">
        <f>SUMIFS('Cost and Weather Data by Garage'!$O$2:$O$407,'Cost and Weather Data by Garage'!$A$2:$A$407,AWSSI!$B12,'Cost and Weather Data by Garage'!$B$2:$B$407,"w1516",'Cost and Weather Data by Garage'!$O$2:$O$407,"&gt;100")</f>
        <v>636</v>
      </c>
      <c r="H12">
        <f>SUMIFS('Cost and Weather Data by Garage'!$O$2:$O$407,'Cost and Weather Data by Garage'!$A$2:$A$407,AWSSI!$B12,'Cost and Weather Data by Garage'!$B$2:$B$407,"w1617",'Cost and Weather Data by Garage'!$O$2:$O$407,"&gt;100")</f>
        <v>881</v>
      </c>
      <c r="I12">
        <f>SUMIFS('Cost and Weather Data by Garage'!$O$2:$O$407,'Cost and Weather Data by Garage'!$A$2:$A$407,AWSSI!$B12,'Cost and Weather Data by Garage'!$B$2:$B$407,"w1718",'Cost and Weather Data by Garage'!$O$2:$O$407,"&gt;100")</f>
        <v>1874</v>
      </c>
      <c r="J12">
        <f>SUMIFS('Cost and Weather Data by Garage'!$O$2:$O$407,'Cost and Weather Data by Garage'!$A$2:$A$407,AWSSI!$B12,'Cost and Weather Data by Garage'!$B$2:$B$407,"w1819",'Cost and Weather Data by Garage'!$O$2:$O$407,"&gt;100")</f>
        <v>2594</v>
      </c>
      <c r="K12">
        <f>SUMIFS('Cost and Weather Data by Garage'!$O$2:$O$407,'Cost and Weather Data by Garage'!$A$2:$A$407,AWSSI!$B12,'Cost and Weather Data by Garage'!$B$2:$B$407,"w1920",'Cost and Weather Data by Garage'!$O$2:$O$407,"&gt;100")</f>
        <v>1288</v>
      </c>
      <c r="L12">
        <f>SUMIFS('Cost and Weather Data by Garage'!$O$2:$O$407,'Cost and Weather Data by Garage'!$A$2:$A$407,AWSSI!$B12,'Cost and Weather Data by Garage'!$B$2:$B$407,"w2021",'Cost and Weather Data by Garage'!$O$2:$O$407,"&gt;100")</f>
        <v>1266</v>
      </c>
      <c r="M12">
        <f>SUMIFS('Cost and Weather Data by Garage'!$O$2:$O$407,'Cost and Weather Data by Garage'!$A$2:$A$407,AWSSI!$B12,'Cost and Weather Data by Garage'!$B$2:$B$407,"w2122",'Cost and Weather Data by Garage'!$O$2:$O$407,"&gt;100")</f>
        <v>1707</v>
      </c>
      <c r="N12" s="4">
        <f t="shared" si="0"/>
        <v>1471</v>
      </c>
      <c r="O12" s="4">
        <f t="shared" si="1"/>
        <v>2509</v>
      </c>
      <c r="P12" s="4">
        <f t="shared" si="2"/>
        <v>2269</v>
      </c>
      <c r="Q12" s="4">
        <f t="shared" si="3"/>
        <v>2145</v>
      </c>
      <c r="R12" s="4">
        <f t="shared" si="4"/>
        <v>636</v>
      </c>
      <c r="S12" s="4">
        <f t="shared" si="5"/>
        <v>881</v>
      </c>
      <c r="T12" s="4">
        <f t="shared" si="6"/>
        <v>1874</v>
      </c>
      <c r="U12" s="4">
        <f t="shared" si="7"/>
        <v>2594</v>
      </c>
      <c r="V12" s="4">
        <f t="shared" si="8"/>
        <v>1288</v>
      </c>
      <c r="W12" s="4">
        <f t="shared" si="9"/>
        <v>1266</v>
      </c>
      <c r="X12" s="4">
        <f t="shared" si="10"/>
        <v>1707</v>
      </c>
    </row>
    <row r="13" spans="1:24" x14ac:dyDescent="0.35">
      <c r="A13">
        <v>1120</v>
      </c>
      <c r="B13" t="s">
        <v>74</v>
      </c>
      <c r="C13">
        <f>SUMIFS('Cost and Weather Data by Garage'!$O$2:$O$407,'Cost and Weather Data by Garage'!$A$2:$A$407,AWSSI!$B13,'Cost and Weather Data by Garage'!$B$2:$B$407,"w1112",'Cost and Weather Data by Garage'!$O$2:$O$407,"&gt;100")</f>
        <v>315</v>
      </c>
      <c r="D13">
        <f>SUMIFS('Cost and Weather Data by Garage'!$O$2:$O$407,'Cost and Weather Data by Garage'!$A$2:$A$407,AWSSI!$B13,'Cost and Weather Data by Garage'!$B$2:$B$407,"w1213",'Cost and Weather Data by Garage'!$O$2:$O$407,"&gt;100")</f>
        <v>385</v>
      </c>
      <c r="E13">
        <f>SUMIFS('Cost and Weather Data by Garage'!$O$2:$O$407,'Cost and Weather Data by Garage'!$A$2:$A$407,AWSSI!$B13,'Cost and Weather Data by Garage'!$B$2:$B$407,"w1314",'Cost and Weather Data by Garage'!$O$2:$O$407,"&gt;100")</f>
        <v>1283</v>
      </c>
      <c r="F13">
        <f>SUMIFS('Cost and Weather Data by Garage'!$O$2:$O$407,'Cost and Weather Data by Garage'!$A$2:$A$407,AWSSI!$B13,'Cost and Weather Data by Garage'!$B$2:$B$407,"w1415",'Cost and Weather Data by Garage'!$O$2:$O$407,"&gt;100")</f>
        <v>1723</v>
      </c>
      <c r="G13">
        <f>SUMIFS('Cost and Weather Data by Garage'!$O$2:$O$407,'Cost and Weather Data by Garage'!$A$2:$A$407,AWSSI!$B13,'Cost and Weather Data by Garage'!$B$2:$B$407,"w1516",'Cost and Weather Data by Garage'!$O$2:$O$407,"&gt;100")</f>
        <v>503</v>
      </c>
      <c r="H13">
        <f>SUMIFS('Cost and Weather Data by Garage'!$O$2:$O$407,'Cost and Weather Data by Garage'!$A$2:$A$407,AWSSI!$B13,'Cost and Weather Data by Garage'!$B$2:$B$407,"w1617",'Cost and Weather Data by Garage'!$O$2:$O$407,"&gt;100")</f>
        <v>1325</v>
      </c>
      <c r="I13">
        <f>SUMIFS('Cost and Weather Data by Garage'!$O$2:$O$407,'Cost and Weather Data by Garage'!$A$2:$A$407,AWSSI!$B13,'Cost and Weather Data by Garage'!$B$2:$B$407,"w1718",'Cost and Weather Data by Garage'!$O$2:$O$407,"&gt;100")</f>
        <v>1544</v>
      </c>
      <c r="J13">
        <f>SUMIFS('Cost and Weather Data by Garage'!$O$2:$O$407,'Cost and Weather Data by Garage'!$A$2:$A$407,AWSSI!$B13,'Cost and Weather Data by Garage'!$B$2:$B$407,"w1819",'Cost and Weather Data by Garage'!$O$2:$O$407,"&gt;100")</f>
        <v>829</v>
      </c>
      <c r="K13">
        <f>SUMIFS('Cost and Weather Data by Garage'!$O$2:$O$407,'Cost and Weather Data by Garage'!$A$2:$A$407,AWSSI!$B13,'Cost and Weather Data by Garage'!$B$2:$B$407,"w1920",'Cost and Weather Data by Garage'!$O$2:$O$407,"&gt;100")</f>
        <v>600</v>
      </c>
      <c r="L13">
        <f>SUMIFS('Cost and Weather Data by Garage'!$O$2:$O$407,'Cost and Weather Data by Garage'!$A$2:$A$407,AWSSI!$B13,'Cost and Weather Data by Garage'!$B$2:$B$407,"w2021",'Cost and Weather Data by Garage'!$O$2:$O$407,"&gt;100")</f>
        <v>1416</v>
      </c>
      <c r="M13">
        <f>SUMIFS('Cost and Weather Data by Garage'!$O$2:$O$407,'Cost and Weather Data by Garage'!$A$2:$A$407,AWSSI!$B13,'Cost and Weather Data by Garage'!$B$2:$B$407,"w2122",'Cost and Weather Data by Garage'!$O$2:$O$407,"&gt;100")</f>
        <v>1287</v>
      </c>
      <c r="N13" s="4">
        <f t="shared" si="0"/>
        <v>315</v>
      </c>
      <c r="O13" s="4">
        <f t="shared" si="1"/>
        <v>385</v>
      </c>
      <c r="P13" s="4">
        <f t="shared" si="2"/>
        <v>1283</v>
      </c>
      <c r="Q13" s="4">
        <f t="shared" si="3"/>
        <v>1723</v>
      </c>
      <c r="R13" s="4">
        <f t="shared" si="4"/>
        <v>503</v>
      </c>
      <c r="S13" s="4">
        <f t="shared" si="5"/>
        <v>1325</v>
      </c>
      <c r="T13" s="4">
        <f t="shared" si="6"/>
        <v>1544</v>
      </c>
      <c r="U13" s="4">
        <f t="shared" si="7"/>
        <v>829</v>
      </c>
      <c r="V13" s="4">
        <f t="shared" si="8"/>
        <v>600</v>
      </c>
      <c r="W13" s="4">
        <f t="shared" si="9"/>
        <v>1416</v>
      </c>
      <c r="X13" s="4">
        <f t="shared" si="10"/>
        <v>1287</v>
      </c>
    </row>
    <row r="14" spans="1:24" x14ac:dyDescent="0.35">
      <c r="A14">
        <v>1209</v>
      </c>
      <c r="B14" t="s">
        <v>75</v>
      </c>
      <c r="C14">
        <f>SUMIFS('Cost and Weather Data by Garage'!$O$2:$O$407,'Cost and Weather Data by Garage'!$A$2:$A$407,AWSSI!$B14,'Cost and Weather Data by Garage'!$B$2:$B$407,"w1112",'Cost and Weather Data by Garage'!$O$2:$O$407,"&gt;100")</f>
        <v>260</v>
      </c>
      <c r="D14">
        <f>SUMIFS('Cost and Weather Data by Garage'!$O$2:$O$407,'Cost and Weather Data by Garage'!$A$2:$A$407,AWSSI!$B14,'Cost and Weather Data by Garage'!$B$2:$B$407,"w1213",'Cost and Weather Data by Garage'!$O$2:$O$407,"&gt;100")</f>
        <v>1008</v>
      </c>
      <c r="E14">
        <f>SUMIFS('Cost and Weather Data by Garage'!$O$2:$O$407,'Cost and Weather Data by Garage'!$A$2:$A$407,AWSSI!$B14,'Cost and Weather Data by Garage'!$B$2:$B$407,"w1314",'Cost and Weather Data by Garage'!$O$2:$O$407,"&gt;100")</f>
        <v>1794</v>
      </c>
      <c r="F14">
        <f>SUMIFS('Cost and Weather Data by Garage'!$O$2:$O$407,'Cost and Weather Data by Garage'!$A$2:$A$407,AWSSI!$B14,'Cost and Weather Data by Garage'!$B$2:$B$407,"w1415",'Cost and Weather Data by Garage'!$O$2:$O$407,"&gt;100")</f>
        <v>1741</v>
      </c>
      <c r="G14">
        <f>SUMIFS('Cost and Weather Data by Garage'!$O$2:$O$407,'Cost and Weather Data by Garage'!$A$2:$A$407,AWSSI!$B14,'Cost and Weather Data by Garage'!$B$2:$B$407,"w1516",'Cost and Weather Data by Garage'!$O$2:$O$407,"&gt;100")</f>
        <v>452</v>
      </c>
      <c r="H14">
        <f>SUMIFS('Cost and Weather Data by Garage'!$O$2:$O$407,'Cost and Weather Data by Garage'!$A$2:$A$407,AWSSI!$B14,'Cost and Weather Data by Garage'!$B$2:$B$407,"w1617",'Cost and Weather Data by Garage'!$O$2:$O$407,"&gt;100")</f>
        <v>1417</v>
      </c>
      <c r="I14">
        <f>SUMIFS('Cost and Weather Data by Garage'!$O$2:$O$407,'Cost and Weather Data by Garage'!$A$2:$A$407,AWSSI!$B14,'Cost and Weather Data by Garage'!$B$2:$B$407,"w1718",'Cost and Weather Data by Garage'!$O$2:$O$407,"&gt;100")</f>
        <v>1349</v>
      </c>
      <c r="J14">
        <f>SUMIFS('Cost and Weather Data by Garage'!$O$2:$O$407,'Cost and Weather Data by Garage'!$A$2:$A$407,AWSSI!$B14,'Cost and Weather Data by Garage'!$B$2:$B$407,"w1819",'Cost and Weather Data by Garage'!$O$2:$O$407,"&gt;100")</f>
        <v>916</v>
      </c>
      <c r="K14">
        <f>SUMIFS('Cost and Weather Data by Garage'!$O$2:$O$407,'Cost and Weather Data by Garage'!$A$2:$A$407,AWSSI!$B14,'Cost and Weather Data by Garage'!$B$2:$B$407,"w1920",'Cost and Weather Data by Garage'!$O$2:$O$407,"&gt;100")</f>
        <v>719</v>
      </c>
      <c r="L14">
        <f>SUMIFS('Cost and Weather Data by Garage'!$O$2:$O$407,'Cost and Weather Data by Garage'!$A$2:$A$407,AWSSI!$B14,'Cost and Weather Data by Garage'!$B$2:$B$407,"w2021",'Cost and Weather Data by Garage'!$O$2:$O$407,"&gt;100")</f>
        <v>758</v>
      </c>
      <c r="M14">
        <f>SUMIFS('Cost and Weather Data by Garage'!$O$2:$O$407,'Cost and Weather Data by Garage'!$A$2:$A$407,AWSSI!$B14,'Cost and Weather Data by Garage'!$B$2:$B$407,"w2122",'Cost and Weather Data by Garage'!$O$2:$O$407,"&gt;100")</f>
        <v>805</v>
      </c>
      <c r="N14" s="4">
        <f t="shared" si="0"/>
        <v>260</v>
      </c>
      <c r="O14" s="4">
        <f t="shared" si="1"/>
        <v>1008</v>
      </c>
      <c r="P14" s="4">
        <f t="shared" si="2"/>
        <v>1794</v>
      </c>
      <c r="Q14" s="4">
        <f t="shared" si="3"/>
        <v>1741</v>
      </c>
      <c r="R14" s="4">
        <f t="shared" si="4"/>
        <v>452</v>
      </c>
      <c r="S14" s="4">
        <f t="shared" si="5"/>
        <v>1417</v>
      </c>
      <c r="T14" s="4">
        <f t="shared" si="6"/>
        <v>1349</v>
      </c>
      <c r="U14" s="4">
        <f t="shared" si="7"/>
        <v>916</v>
      </c>
      <c r="V14" s="4">
        <f t="shared" si="8"/>
        <v>719</v>
      </c>
      <c r="W14" s="4">
        <f t="shared" si="9"/>
        <v>758</v>
      </c>
      <c r="X14" s="4">
        <f t="shared" si="10"/>
        <v>805</v>
      </c>
    </row>
    <row r="15" spans="1:24" x14ac:dyDescent="0.35">
      <c r="A15">
        <v>1750</v>
      </c>
      <c r="B15" t="s">
        <v>122</v>
      </c>
      <c r="C15">
        <f>SUMIFS('Cost and Weather Data by Garage'!$O$2:$O$407,'Cost and Weather Data by Garage'!$A$2:$A$407,AWSSI!$B15,'Cost and Weather Data by Garage'!$B$2:$B$407,"w1112",'Cost and Weather Data by Garage'!$O$2:$O$407,"&gt;100")</f>
        <v>585</v>
      </c>
      <c r="D15">
        <f>SUMIFS('Cost and Weather Data by Garage'!$O$2:$O$407,'Cost and Weather Data by Garage'!$A$2:$A$407,AWSSI!$B15,'Cost and Weather Data by Garage'!$B$2:$B$407,"w1213",'Cost and Weather Data by Garage'!$O$2:$O$407,"&gt;100")</f>
        <v>1241</v>
      </c>
      <c r="E15">
        <f>SUMIFS('Cost and Weather Data by Garage'!$O$2:$O$407,'Cost and Weather Data by Garage'!$A$2:$A$407,AWSSI!$B15,'Cost and Weather Data by Garage'!$B$2:$B$407,"w1314",'Cost and Weather Data by Garage'!$O$2:$O$407,"&gt;100")</f>
        <v>1701</v>
      </c>
      <c r="F15">
        <f>SUMIFS('Cost and Weather Data by Garage'!$O$2:$O$407,'Cost and Weather Data by Garage'!$A$2:$A$407,AWSSI!$B15,'Cost and Weather Data by Garage'!$B$2:$B$407,"w1415",'Cost and Weather Data by Garage'!$O$2:$O$407,"&gt;100")</f>
        <v>1696</v>
      </c>
      <c r="G15">
        <f>SUMIFS('Cost and Weather Data by Garage'!$O$2:$O$407,'Cost and Weather Data by Garage'!$A$2:$A$407,AWSSI!$B15,'Cost and Weather Data by Garage'!$B$2:$B$407,"w1516",'Cost and Weather Data by Garage'!$O$2:$O$407,"&gt;100")</f>
        <v>639</v>
      </c>
      <c r="H15">
        <f>SUMIFS('Cost and Weather Data by Garage'!$O$2:$O$407,'Cost and Weather Data by Garage'!$A$2:$A$407,AWSSI!$B15,'Cost and Weather Data by Garage'!$B$2:$B$407,"w1617",'Cost and Weather Data by Garage'!$O$2:$O$407,"&gt;100")</f>
        <v>1265</v>
      </c>
      <c r="I15">
        <f>SUMIFS('Cost and Weather Data by Garage'!$O$2:$O$407,'Cost and Weather Data by Garage'!$A$2:$A$407,AWSSI!$B15,'Cost and Weather Data by Garage'!$B$2:$B$407,"w1718",'Cost and Weather Data by Garage'!$O$2:$O$407,"&gt;100")</f>
        <v>1409</v>
      </c>
      <c r="J15">
        <f>SUMIFS('Cost and Weather Data by Garage'!$O$2:$O$407,'Cost and Weather Data by Garage'!$A$2:$A$407,AWSSI!$B15,'Cost and Weather Data by Garage'!$B$2:$B$407,"w1819",'Cost and Weather Data by Garage'!$O$2:$O$407,"&gt;100")</f>
        <v>1893</v>
      </c>
      <c r="K15">
        <f>SUMIFS('Cost and Weather Data by Garage'!$O$2:$O$407,'Cost and Weather Data by Garage'!$A$2:$A$407,AWSSI!$B15,'Cost and Weather Data by Garage'!$B$2:$B$407,"w1920",'Cost and Weather Data by Garage'!$O$2:$O$407,"&gt;100")</f>
        <v>1214</v>
      </c>
      <c r="L15">
        <f>SUMIFS('Cost and Weather Data by Garage'!$O$2:$O$407,'Cost and Weather Data by Garage'!$A$2:$A$407,AWSSI!$B15,'Cost and Weather Data by Garage'!$B$2:$B$407,"w2021",'Cost and Weather Data by Garage'!$O$2:$O$407,"&gt;100")</f>
        <v>1010</v>
      </c>
      <c r="M15">
        <f>SUMIFS('Cost and Weather Data by Garage'!$O$2:$O$407,'Cost and Weather Data by Garage'!$A$2:$A$407,AWSSI!$B15,'Cost and Weather Data by Garage'!$B$2:$B$407,"w2122",'Cost and Weather Data by Garage'!$O$2:$O$407,"&gt;100")</f>
        <v>1345</v>
      </c>
      <c r="N15" s="4">
        <f t="shared" si="0"/>
        <v>585</v>
      </c>
      <c r="O15" s="4">
        <f t="shared" si="1"/>
        <v>1241</v>
      </c>
      <c r="P15" s="4">
        <f t="shared" si="2"/>
        <v>1701</v>
      </c>
      <c r="Q15" s="4">
        <f t="shared" si="3"/>
        <v>1696</v>
      </c>
      <c r="R15" s="4">
        <f t="shared" si="4"/>
        <v>639</v>
      </c>
      <c r="S15" s="4">
        <f t="shared" si="5"/>
        <v>1265</v>
      </c>
      <c r="T15" s="4">
        <f t="shared" si="6"/>
        <v>1409</v>
      </c>
      <c r="U15" s="4">
        <f t="shared" si="7"/>
        <v>1893</v>
      </c>
      <c r="V15" s="4">
        <f t="shared" si="8"/>
        <v>1214</v>
      </c>
      <c r="W15" s="4">
        <f t="shared" si="9"/>
        <v>1010</v>
      </c>
      <c r="X15" s="4">
        <f t="shared" si="10"/>
        <v>1345</v>
      </c>
    </row>
    <row r="16" spans="1:24" x14ac:dyDescent="0.35">
      <c r="A16">
        <v>1820</v>
      </c>
      <c r="B16" t="s">
        <v>123</v>
      </c>
      <c r="C16">
        <f>SUMIFS('Cost and Weather Data by Garage'!$O$2:$O$407,'Cost and Weather Data by Garage'!$A$2:$A$407,AWSSI!$B16,'Cost and Weather Data by Garage'!$B$2:$B$407,"w1112",'Cost and Weather Data by Garage'!$O$2:$O$407,"&gt;100")</f>
        <v>0</v>
      </c>
      <c r="D16">
        <f>SUMIFS('Cost and Weather Data by Garage'!$O$2:$O$407,'Cost and Weather Data by Garage'!$A$2:$A$407,AWSSI!$B16,'Cost and Weather Data by Garage'!$B$2:$B$407,"w1213",'Cost and Weather Data by Garage'!$O$2:$O$407,"&gt;100")</f>
        <v>1238</v>
      </c>
      <c r="E16">
        <f>SUMIFS('Cost and Weather Data by Garage'!$O$2:$O$407,'Cost and Weather Data by Garage'!$A$2:$A$407,AWSSI!$B16,'Cost and Weather Data by Garage'!$B$2:$B$407,"w1314",'Cost and Weather Data by Garage'!$O$2:$O$407,"&gt;100")</f>
        <v>1944</v>
      </c>
      <c r="F16">
        <f>SUMIFS('Cost and Weather Data by Garage'!$O$2:$O$407,'Cost and Weather Data by Garage'!$A$2:$A$407,AWSSI!$B16,'Cost and Weather Data by Garage'!$B$2:$B$407,"w1415",'Cost and Weather Data by Garage'!$O$2:$O$407,"&gt;100")</f>
        <v>1925</v>
      </c>
      <c r="G16">
        <f>SUMIFS('Cost and Weather Data by Garage'!$O$2:$O$407,'Cost and Weather Data by Garage'!$A$2:$A$407,AWSSI!$B16,'Cost and Weather Data by Garage'!$B$2:$B$407,"w1516",'Cost and Weather Data by Garage'!$O$2:$O$407,"&gt;100")</f>
        <v>763</v>
      </c>
      <c r="H16">
        <f>SUMIFS('Cost and Weather Data by Garage'!$O$2:$O$407,'Cost and Weather Data by Garage'!$A$2:$A$407,AWSSI!$B16,'Cost and Weather Data by Garage'!$B$2:$B$407,"w1617",'Cost and Weather Data by Garage'!$O$2:$O$407,"&gt;100")</f>
        <v>1679</v>
      </c>
      <c r="I16">
        <f>SUMIFS('Cost and Weather Data by Garage'!$O$2:$O$407,'Cost and Weather Data by Garage'!$A$2:$A$407,AWSSI!$B16,'Cost and Weather Data by Garage'!$B$2:$B$407,"w1718",'Cost and Weather Data by Garage'!$O$2:$O$407,"&gt;100")</f>
        <v>1935</v>
      </c>
      <c r="J16">
        <f>SUMIFS('Cost and Weather Data by Garage'!$O$2:$O$407,'Cost and Weather Data by Garage'!$A$2:$A$407,AWSSI!$B16,'Cost and Weather Data by Garage'!$B$2:$B$407,"w1819",'Cost and Weather Data by Garage'!$O$2:$O$407,"&gt;100")</f>
        <v>2224</v>
      </c>
      <c r="K16">
        <f>SUMIFS('Cost and Weather Data by Garage'!$O$2:$O$407,'Cost and Weather Data by Garage'!$A$2:$A$407,AWSSI!$B16,'Cost and Weather Data by Garage'!$B$2:$B$407,"w1920",'Cost and Weather Data by Garage'!$O$2:$O$407,"&gt;100")</f>
        <v>1424</v>
      </c>
      <c r="L16">
        <f>SUMIFS('Cost and Weather Data by Garage'!$O$2:$O$407,'Cost and Weather Data by Garage'!$A$2:$A$407,AWSSI!$B16,'Cost and Weather Data by Garage'!$B$2:$B$407,"w2021",'Cost and Weather Data by Garage'!$O$2:$O$407,"&gt;100")</f>
        <v>1714</v>
      </c>
      <c r="M16">
        <f>SUMIFS('Cost and Weather Data by Garage'!$O$2:$O$407,'Cost and Weather Data by Garage'!$A$2:$A$407,AWSSI!$B16,'Cost and Weather Data by Garage'!$B$2:$B$407,"w2122",'Cost and Weather Data by Garage'!$O$2:$O$407,"&gt;100")</f>
        <v>1768</v>
      </c>
      <c r="N16" s="4" t="str">
        <f t="shared" si="0"/>
        <v>--</v>
      </c>
      <c r="O16" s="4">
        <f t="shared" si="1"/>
        <v>1238</v>
      </c>
      <c r="P16" s="4">
        <f t="shared" si="2"/>
        <v>1944</v>
      </c>
      <c r="Q16" s="4">
        <f t="shared" si="3"/>
        <v>1925</v>
      </c>
      <c r="R16" s="4">
        <f t="shared" si="4"/>
        <v>763</v>
      </c>
      <c r="S16" s="4">
        <f t="shared" si="5"/>
        <v>1679</v>
      </c>
      <c r="T16" s="4">
        <f t="shared" si="6"/>
        <v>1935</v>
      </c>
      <c r="U16" s="4">
        <f t="shared" si="7"/>
        <v>2224</v>
      </c>
      <c r="V16" s="4">
        <f t="shared" si="8"/>
        <v>1424</v>
      </c>
      <c r="W16" s="4">
        <f t="shared" si="9"/>
        <v>1714</v>
      </c>
      <c r="X16" s="4">
        <f t="shared" si="10"/>
        <v>1768</v>
      </c>
    </row>
    <row r="17" spans="1:24" x14ac:dyDescent="0.35">
      <c r="A17">
        <v>1850</v>
      </c>
      <c r="B17" t="s">
        <v>125</v>
      </c>
      <c r="C17">
        <f>SUMIFS('Cost and Weather Data by Garage'!$O$2:$O$407,'Cost and Weather Data by Garage'!$A$2:$A$407,AWSSI!$B17,'Cost and Weather Data by Garage'!$B$2:$B$407,"w1112",'Cost and Weather Data by Garage'!$O$2:$O$407,"&gt;100")</f>
        <v>788</v>
      </c>
      <c r="D17">
        <f>SUMIFS('Cost and Weather Data by Garage'!$O$2:$O$407,'Cost and Weather Data by Garage'!$A$2:$A$407,AWSSI!$B17,'Cost and Weather Data by Garage'!$B$2:$B$407,"w1213",'Cost and Weather Data by Garage'!$O$2:$O$407,"&gt;100")</f>
        <v>902</v>
      </c>
      <c r="E17">
        <f>SUMIFS('Cost and Weather Data by Garage'!$O$2:$O$407,'Cost and Weather Data by Garage'!$A$2:$A$407,AWSSI!$B17,'Cost and Weather Data by Garage'!$B$2:$B$407,"w1314",'Cost and Weather Data by Garage'!$O$2:$O$407,"&gt;100")</f>
        <v>1316</v>
      </c>
      <c r="F17">
        <f>SUMIFS('Cost and Weather Data by Garage'!$O$2:$O$407,'Cost and Weather Data by Garage'!$A$2:$A$407,AWSSI!$B17,'Cost and Weather Data by Garage'!$B$2:$B$407,"w1415",'Cost and Weather Data by Garage'!$O$2:$O$407,"&gt;100")</f>
        <v>1201</v>
      </c>
      <c r="G17">
        <f>SUMIFS('Cost and Weather Data by Garage'!$O$2:$O$407,'Cost and Weather Data by Garage'!$A$2:$A$407,AWSSI!$B17,'Cost and Weather Data by Garage'!$B$2:$B$407,"w1516",'Cost and Weather Data by Garage'!$O$2:$O$407,"&gt;100")</f>
        <v>451</v>
      </c>
      <c r="H17">
        <f>SUMIFS('Cost and Weather Data by Garage'!$O$2:$O$407,'Cost and Weather Data by Garage'!$A$2:$A$407,AWSSI!$B17,'Cost and Weather Data by Garage'!$B$2:$B$407,"w1617",'Cost and Weather Data by Garage'!$O$2:$O$407,"&gt;100")</f>
        <v>842</v>
      </c>
      <c r="I17">
        <f>SUMIFS('Cost and Weather Data by Garage'!$O$2:$O$407,'Cost and Weather Data by Garage'!$A$2:$A$407,AWSSI!$B17,'Cost and Weather Data by Garage'!$B$2:$B$407,"w1718",'Cost and Weather Data by Garage'!$O$2:$O$407,"&gt;100")</f>
        <v>904</v>
      </c>
      <c r="J17">
        <f>SUMIFS('Cost and Weather Data by Garage'!$O$2:$O$407,'Cost and Weather Data by Garage'!$A$2:$A$407,AWSSI!$B17,'Cost and Weather Data by Garage'!$B$2:$B$407,"w1819",'Cost and Weather Data by Garage'!$O$2:$O$407,"&gt;100")</f>
        <v>1089</v>
      </c>
      <c r="K17">
        <f>SUMIFS('Cost and Weather Data by Garage'!$O$2:$O$407,'Cost and Weather Data by Garage'!$A$2:$A$407,AWSSI!$B17,'Cost and Weather Data by Garage'!$B$2:$B$407,"w1920",'Cost and Weather Data by Garage'!$O$2:$O$407,"&gt;100")</f>
        <v>947</v>
      </c>
      <c r="L17">
        <f>SUMIFS('Cost and Weather Data by Garage'!$O$2:$O$407,'Cost and Weather Data by Garage'!$A$2:$A$407,AWSSI!$B17,'Cost and Weather Data by Garage'!$B$2:$B$407,"w2021",'Cost and Weather Data by Garage'!$O$2:$O$407,"&gt;100")</f>
        <v>0</v>
      </c>
      <c r="M17">
        <f>SUMIFS('Cost and Weather Data by Garage'!$O$2:$O$407,'Cost and Weather Data by Garage'!$A$2:$A$407,AWSSI!$B17,'Cost and Weather Data by Garage'!$B$2:$B$407,"w2122",'Cost and Weather Data by Garage'!$O$2:$O$407,"&gt;100")</f>
        <v>810</v>
      </c>
      <c r="N17" s="4">
        <f t="shared" si="0"/>
        <v>788</v>
      </c>
      <c r="O17" s="4">
        <f t="shared" si="1"/>
        <v>902</v>
      </c>
      <c r="P17" s="4">
        <f t="shared" si="2"/>
        <v>1316</v>
      </c>
      <c r="Q17" s="4">
        <f t="shared" si="3"/>
        <v>1201</v>
      </c>
      <c r="R17" s="4">
        <f t="shared" si="4"/>
        <v>451</v>
      </c>
      <c r="S17" s="4">
        <f t="shared" si="5"/>
        <v>842</v>
      </c>
      <c r="T17" s="4">
        <f t="shared" si="6"/>
        <v>904</v>
      </c>
      <c r="U17" s="4">
        <f t="shared" si="7"/>
        <v>1089</v>
      </c>
      <c r="V17" s="4">
        <f t="shared" si="8"/>
        <v>947</v>
      </c>
      <c r="W17" s="4" t="str">
        <f t="shared" si="9"/>
        <v>--</v>
      </c>
      <c r="X17" s="4">
        <f t="shared" si="10"/>
        <v>810</v>
      </c>
    </row>
    <row r="18" spans="1:24" x14ac:dyDescent="0.35">
      <c r="A18">
        <v>1930</v>
      </c>
      <c r="B18" t="s">
        <v>76</v>
      </c>
      <c r="C18">
        <f>SUMIFS('Cost and Weather Data by Garage'!$O$2:$O$407,'Cost and Weather Data by Garage'!$A$2:$A$407,AWSSI!$B18,'Cost and Weather Data by Garage'!$B$2:$B$407,"w1112",'Cost and Weather Data by Garage'!$O$2:$O$407,"&gt;100")</f>
        <v>727</v>
      </c>
      <c r="D18">
        <f>SUMIFS('Cost and Weather Data by Garage'!$O$2:$O$407,'Cost and Weather Data by Garage'!$A$2:$A$407,AWSSI!$B18,'Cost and Weather Data by Garage'!$B$2:$B$407,"w1213",'Cost and Weather Data by Garage'!$O$2:$O$407,"&gt;100")</f>
        <v>1294</v>
      </c>
      <c r="E18">
        <f>SUMIFS('Cost and Weather Data by Garage'!$O$2:$O$407,'Cost and Weather Data by Garage'!$A$2:$A$407,AWSSI!$B18,'Cost and Weather Data by Garage'!$B$2:$B$407,"w1314",'Cost and Weather Data by Garage'!$O$2:$O$407,"&gt;100")</f>
        <v>2049</v>
      </c>
      <c r="F18">
        <f>SUMIFS('Cost and Weather Data by Garage'!$O$2:$O$407,'Cost and Weather Data by Garage'!$A$2:$A$407,AWSSI!$B18,'Cost and Weather Data by Garage'!$B$2:$B$407,"w1415",'Cost and Weather Data by Garage'!$O$2:$O$407,"&gt;100")</f>
        <v>1924</v>
      </c>
      <c r="G18">
        <f>SUMIFS('Cost and Weather Data by Garage'!$O$2:$O$407,'Cost and Weather Data by Garage'!$A$2:$A$407,AWSSI!$B18,'Cost and Weather Data by Garage'!$B$2:$B$407,"w1516",'Cost and Weather Data by Garage'!$O$2:$O$407,"&gt;100")</f>
        <v>555</v>
      </c>
      <c r="H18">
        <f>SUMIFS('Cost and Weather Data by Garage'!$O$2:$O$407,'Cost and Weather Data by Garage'!$A$2:$A$407,AWSSI!$B18,'Cost and Weather Data by Garage'!$B$2:$B$407,"w1617",'Cost and Weather Data by Garage'!$O$2:$O$407,"&gt;100")</f>
        <v>755</v>
      </c>
      <c r="I18">
        <f>SUMIFS('Cost and Weather Data by Garage'!$O$2:$O$407,'Cost and Weather Data by Garage'!$A$2:$A$407,AWSSI!$B18,'Cost and Weather Data by Garage'!$B$2:$B$407,"w1718",'Cost and Weather Data by Garage'!$O$2:$O$407,"&gt;100")</f>
        <v>1730</v>
      </c>
      <c r="J18">
        <f>SUMIFS('Cost and Weather Data by Garage'!$O$2:$O$407,'Cost and Weather Data by Garage'!$A$2:$A$407,AWSSI!$B18,'Cost and Weather Data by Garage'!$B$2:$B$407,"w1819",'Cost and Weather Data by Garage'!$O$2:$O$407,"&gt;100")</f>
        <v>2402</v>
      </c>
      <c r="K18">
        <f>SUMIFS('Cost and Weather Data by Garage'!$O$2:$O$407,'Cost and Weather Data by Garage'!$A$2:$A$407,AWSSI!$B18,'Cost and Weather Data by Garage'!$B$2:$B$407,"w1920",'Cost and Weather Data by Garage'!$O$2:$O$407,"&gt;100")</f>
        <v>1085</v>
      </c>
      <c r="L18">
        <f>SUMIFS('Cost and Weather Data by Garage'!$O$2:$O$407,'Cost and Weather Data by Garage'!$A$2:$A$407,AWSSI!$B18,'Cost and Weather Data by Garage'!$B$2:$B$407,"w2021",'Cost and Weather Data by Garage'!$O$2:$O$407,"&gt;100")</f>
        <v>1209</v>
      </c>
      <c r="M18">
        <f>SUMIFS('Cost and Weather Data by Garage'!$O$2:$O$407,'Cost and Weather Data by Garage'!$A$2:$A$407,AWSSI!$B18,'Cost and Weather Data by Garage'!$B$2:$B$407,"w2122",'Cost and Weather Data by Garage'!$O$2:$O$407,"&gt;100")</f>
        <v>1440</v>
      </c>
      <c r="N18" s="4">
        <f t="shared" si="0"/>
        <v>727</v>
      </c>
      <c r="O18" s="4">
        <f t="shared" si="1"/>
        <v>1294</v>
      </c>
      <c r="P18" s="4">
        <f t="shared" si="2"/>
        <v>2049</v>
      </c>
      <c r="Q18" s="4">
        <f t="shared" si="3"/>
        <v>1924</v>
      </c>
      <c r="R18" s="4">
        <f t="shared" si="4"/>
        <v>555</v>
      </c>
      <c r="S18" s="4">
        <f t="shared" si="5"/>
        <v>755</v>
      </c>
      <c r="T18" s="4">
        <f t="shared" si="6"/>
        <v>1730</v>
      </c>
      <c r="U18" s="4">
        <f t="shared" si="7"/>
        <v>2402</v>
      </c>
      <c r="V18" s="4">
        <f t="shared" si="8"/>
        <v>1085</v>
      </c>
      <c r="W18" s="4">
        <f t="shared" si="9"/>
        <v>1209</v>
      </c>
      <c r="X18" s="4">
        <f t="shared" si="10"/>
        <v>1440</v>
      </c>
    </row>
    <row r="19" spans="1:24" x14ac:dyDescent="0.35">
      <c r="A19">
        <v>1230</v>
      </c>
      <c r="B19" t="s">
        <v>114</v>
      </c>
      <c r="C19">
        <f>SUMIFS('Cost and Weather Data by Garage'!$O$2:$O$407,'Cost and Weather Data by Garage'!$A$2:$A$407,AWSSI!$B19,'Cost and Weather Data by Garage'!$B$2:$B$407,"w1112",'Cost and Weather Data by Garage'!$O$2:$O$407,"&gt;100")</f>
        <v>299</v>
      </c>
      <c r="D19">
        <f>SUMIFS('Cost and Weather Data by Garage'!$O$2:$O$407,'Cost and Weather Data by Garage'!$A$2:$A$407,AWSSI!$B19,'Cost and Weather Data by Garage'!$B$2:$B$407,"w1213",'Cost and Weather Data by Garage'!$O$2:$O$407,"&gt;100")</f>
        <v>309</v>
      </c>
      <c r="E19">
        <f>SUMIFS('Cost and Weather Data by Garage'!$O$2:$O$407,'Cost and Weather Data by Garage'!$A$2:$A$407,AWSSI!$B19,'Cost and Weather Data by Garage'!$B$2:$B$407,"w1314",'Cost and Weather Data by Garage'!$O$2:$O$407,"&gt;100")</f>
        <v>1003</v>
      </c>
      <c r="F19">
        <f>SUMIFS('Cost and Weather Data by Garage'!$O$2:$O$407,'Cost and Weather Data by Garage'!$A$2:$A$407,AWSSI!$B19,'Cost and Weather Data by Garage'!$B$2:$B$407,"w1415",'Cost and Weather Data by Garage'!$O$2:$O$407,"&gt;100")</f>
        <v>1458</v>
      </c>
      <c r="G19">
        <f>SUMIFS('Cost and Weather Data by Garage'!$O$2:$O$407,'Cost and Weather Data by Garage'!$A$2:$A$407,AWSSI!$B19,'Cost and Weather Data by Garage'!$B$2:$B$407,"w1516",'Cost and Weather Data by Garage'!$O$2:$O$407,"&gt;100")</f>
        <v>620</v>
      </c>
      <c r="H19">
        <f>SUMIFS('Cost and Weather Data by Garage'!$O$2:$O$407,'Cost and Weather Data by Garage'!$A$2:$A$407,AWSSI!$B19,'Cost and Weather Data by Garage'!$B$2:$B$407,"w1617",'Cost and Weather Data by Garage'!$O$2:$O$407,"&gt;100")</f>
        <v>1211</v>
      </c>
      <c r="I19">
        <f>SUMIFS('Cost and Weather Data by Garage'!$O$2:$O$407,'Cost and Weather Data by Garage'!$A$2:$A$407,AWSSI!$B19,'Cost and Weather Data by Garage'!$B$2:$B$407,"w1718",'Cost and Weather Data by Garage'!$O$2:$O$407,"&gt;100")</f>
        <v>1635</v>
      </c>
      <c r="J19">
        <f>SUMIFS('Cost and Weather Data by Garage'!$O$2:$O$407,'Cost and Weather Data by Garage'!$A$2:$A$407,AWSSI!$B19,'Cost and Weather Data by Garage'!$B$2:$B$407,"w1819",'Cost and Weather Data by Garage'!$O$2:$O$407,"&gt;100")</f>
        <v>889</v>
      </c>
      <c r="K19">
        <f>SUMIFS('Cost and Weather Data by Garage'!$O$2:$O$407,'Cost and Weather Data by Garage'!$A$2:$A$407,AWSSI!$B19,'Cost and Weather Data by Garage'!$B$2:$B$407,"w1920",'Cost and Weather Data by Garage'!$O$2:$O$407,"&gt;100")</f>
        <v>748</v>
      </c>
      <c r="L19">
        <f>SUMIFS('Cost and Weather Data by Garage'!$O$2:$O$407,'Cost and Weather Data by Garage'!$A$2:$A$407,AWSSI!$B19,'Cost and Weather Data by Garage'!$B$2:$B$407,"w2021",'Cost and Weather Data by Garage'!$O$2:$O$407,"&gt;100")</f>
        <v>1449</v>
      </c>
      <c r="M19">
        <f>SUMIFS('Cost and Weather Data by Garage'!$O$2:$O$407,'Cost and Weather Data by Garage'!$A$2:$A$407,AWSSI!$B19,'Cost and Weather Data by Garage'!$B$2:$B$407,"w2122",'Cost and Weather Data by Garage'!$O$2:$O$407,"&gt;100")</f>
        <v>1264</v>
      </c>
      <c r="N19" s="4">
        <f t="shared" si="0"/>
        <v>299</v>
      </c>
      <c r="O19" s="4">
        <f t="shared" si="1"/>
        <v>309</v>
      </c>
      <c r="P19" s="4">
        <f t="shared" si="2"/>
        <v>1003</v>
      </c>
      <c r="Q19" s="4">
        <f t="shared" si="3"/>
        <v>1458</v>
      </c>
      <c r="R19" s="4">
        <f t="shared" si="4"/>
        <v>620</v>
      </c>
      <c r="S19" s="4">
        <f t="shared" si="5"/>
        <v>1211</v>
      </c>
      <c r="T19" s="4">
        <f t="shared" si="6"/>
        <v>1635</v>
      </c>
      <c r="U19" s="4">
        <f t="shared" si="7"/>
        <v>889</v>
      </c>
      <c r="V19" s="4">
        <f t="shared" si="8"/>
        <v>748</v>
      </c>
      <c r="W19" s="4">
        <f t="shared" si="9"/>
        <v>1449</v>
      </c>
      <c r="X19" s="4">
        <f t="shared" si="10"/>
        <v>1264</v>
      </c>
    </row>
    <row r="20" spans="1:24" x14ac:dyDescent="0.35">
      <c r="A20">
        <v>1340</v>
      </c>
      <c r="B20" t="s">
        <v>77</v>
      </c>
      <c r="C20">
        <f>SUMIFS('Cost and Weather Data by Garage'!$O$2:$O$407,'Cost and Weather Data by Garage'!$A$2:$A$407,AWSSI!$B20,'Cost and Weather Data by Garage'!$B$2:$B$407,"w1112",'Cost and Weather Data by Garage'!$O$2:$O$407,"&gt;100")</f>
        <v>249</v>
      </c>
      <c r="D20">
        <f>SUMIFS('Cost and Weather Data by Garage'!$O$2:$O$407,'Cost and Weather Data by Garage'!$A$2:$A$407,AWSSI!$B20,'Cost and Weather Data by Garage'!$B$2:$B$407,"w1213",'Cost and Weather Data by Garage'!$O$2:$O$407,"&gt;100")</f>
        <v>260</v>
      </c>
      <c r="E20">
        <f>SUMIFS('Cost and Weather Data by Garage'!$O$2:$O$407,'Cost and Weather Data by Garage'!$A$2:$A$407,AWSSI!$B20,'Cost and Weather Data by Garage'!$B$2:$B$407,"w1314",'Cost and Weather Data by Garage'!$O$2:$O$407,"&gt;100")</f>
        <v>886</v>
      </c>
      <c r="F20">
        <f>SUMIFS('Cost and Weather Data by Garage'!$O$2:$O$407,'Cost and Weather Data by Garage'!$A$2:$A$407,AWSSI!$B20,'Cost and Weather Data by Garage'!$B$2:$B$407,"w1415",'Cost and Weather Data by Garage'!$O$2:$O$407,"&gt;100")</f>
        <v>1383</v>
      </c>
      <c r="G20">
        <f>SUMIFS('Cost and Weather Data by Garage'!$O$2:$O$407,'Cost and Weather Data by Garage'!$A$2:$A$407,AWSSI!$B20,'Cost and Weather Data by Garage'!$B$2:$B$407,"w1516",'Cost and Weather Data by Garage'!$O$2:$O$407,"&gt;100")</f>
        <v>525</v>
      </c>
      <c r="H20">
        <f>SUMIFS('Cost and Weather Data by Garage'!$O$2:$O$407,'Cost and Weather Data by Garage'!$A$2:$A$407,AWSSI!$B20,'Cost and Weather Data by Garage'!$B$2:$B$407,"w1617",'Cost and Weather Data by Garage'!$O$2:$O$407,"&gt;100")</f>
        <v>1029</v>
      </c>
      <c r="I20">
        <f>SUMIFS('Cost and Weather Data by Garage'!$O$2:$O$407,'Cost and Weather Data by Garage'!$A$2:$A$407,AWSSI!$B20,'Cost and Weather Data by Garage'!$B$2:$B$407,"w1718",'Cost and Weather Data by Garage'!$O$2:$O$407,"&gt;100")</f>
        <v>1415</v>
      </c>
      <c r="J20">
        <f>SUMIFS('Cost and Weather Data by Garage'!$O$2:$O$407,'Cost and Weather Data by Garage'!$A$2:$A$407,AWSSI!$B20,'Cost and Weather Data by Garage'!$B$2:$B$407,"w1819",'Cost and Weather Data by Garage'!$O$2:$O$407,"&gt;100")</f>
        <v>899</v>
      </c>
      <c r="K20">
        <f>SUMIFS('Cost and Weather Data by Garage'!$O$2:$O$407,'Cost and Weather Data by Garage'!$A$2:$A$407,AWSSI!$B20,'Cost and Weather Data by Garage'!$B$2:$B$407,"w1920",'Cost and Weather Data by Garage'!$O$2:$O$407,"&gt;100")</f>
        <v>667</v>
      </c>
      <c r="L20">
        <f>SUMIFS('Cost and Weather Data by Garage'!$O$2:$O$407,'Cost and Weather Data by Garage'!$A$2:$A$407,AWSSI!$B20,'Cost and Weather Data by Garage'!$B$2:$B$407,"w2021",'Cost and Weather Data by Garage'!$O$2:$O$407,"&gt;100")</f>
        <v>1568</v>
      </c>
      <c r="M20">
        <f>SUMIFS('Cost and Weather Data by Garage'!$O$2:$O$407,'Cost and Weather Data by Garage'!$A$2:$A$407,AWSSI!$B20,'Cost and Weather Data by Garage'!$B$2:$B$407,"w2122",'Cost and Weather Data by Garage'!$O$2:$O$407,"&gt;100")</f>
        <v>1204</v>
      </c>
      <c r="N20" s="4">
        <f t="shared" si="0"/>
        <v>249</v>
      </c>
      <c r="O20" s="4">
        <f t="shared" si="1"/>
        <v>260</v>
      </c>
      <c r="P20" s="4">
        <f t="shared" si="2"/>
        <v>886</v>
      </c>
      <c r="Q20" s="4">
        <f t="shared" si="3"/>
        <v>1383</v>
      </c>
      <c r="R20" s="4">
        <f t="shared" si="4"/>
        <v>525</v>
      </c>
      <c r="S20" s="4">
        <f t="shared" si="5"/>
        <v>1029</v>
      </c>
      <c r="T20" s="4">
        <f t="shared" si="6"/>
        <v>1415</v>
      </c>
      <c r="U20" s="4">
        <f t="shared" si="7"/>
        <v>899</v>
      </c>
      <c r="V20" s="4">
        <f t="shared" si="8"/>
        <v>667</v>
      </c>
      <c r="W20" s="4">
        <f t="shared" si="9"/>
        <v>1568</v>
      </c>
      <c r="X20" s="4">
        <f t="shared" si="10"/>
        <v>1204</v>
      </c>
    </row>
    <row r="21" spans="1:24" x14ac:dyDescent="0.35">
      <c r="A21">
        <v>1742</v>
      </c>
      <c r="B21" t="s">
        <v>78</v>
      </c>
      <c r="C21">
        <f>SUMIFS('Cost and Weather Data by Garage'!$O$2:$O$407,'Cost and Weather Data by Garage'!$A$2:$A$407,AWSSI!$B21,'Cost and Weather Data by Garage'!$B$2:$B$407,"w1112",'Cost and Weather Data by Garage'!$O$2:$O$407,"&gt;100")</f>
        <v>800</v>
      </c>
      <c r="D21">
        <f>SUMIFS('Cost and Weather Data by Garage'!$O$2:$O$407,'Cost and Weather Data by Garage'!$A$2:$A$407,AWSSI!$B21,'Cost and Weather Data by Garage'!$B$2:$B$407,"w1213",'Cost and Weather Data by Garage'!$O$2:$O$407,"&gt;100")</f>
        <v>1139</v>
      </c>
      <c r="E21">
        <f>SUMIFS('Cost and Weather Data by Garage'!$O$2:$O$407,'Cost and Weather Data by Garage'!$A$2:$A$407,AWSSI!$B21,'Cost and Weather Data by Garage'!$B$2:$B$407,"w1314",'Cost and Weather Data by Garage'!$O$2:$O$407,"&gt;100")</f>
        <v>2091</v>
      </c>
      <c r="F21">
        <f>SUMIFS('Cost and Weather Data by Garage'!$O$2:$O$407,'Cost and Weather Data by Garage'!$A$2:$A$407,AWSSI!$B21,'Cost and Weather Data by Garage'!$B$2:$B$407,"w1415",'Cost and Weather Data by Garage'!$O$2:$O$407,"&gt;100")</f>
        <v>2248</v>
      </c>
      <c r="G21">
        <f>SUMIFS('Cost and Weather Data by Garage'!$O$2:$O$407,'Cost and Weather Data by Garage'!$A$2:$A$407,AWSSI!$B21,'Cost and Weather Data by Garage'!$B$2:$B$407,"w1516",'Cost and Weather Data by Garage'!$O$2:$O$407,"&gt;100")</f>
        <v>890</v>
      </c>
      <c r="H21">
        <f>SUMIFS('Cost and Weather Data by Garage'!$O$2:$O$407,'Cost and Weather Data by Garage'!$A$2:$A$407,AWSSI!$B21,'Cost and Weather Data by Garage'!$B$2:$B$407,"w1617",'Cost and Weather Data by Garage'!$O$2:$O$407,"&gt;100")</f>
        <v>1863</v>
      </c>
      <c r="I21">
        <f>SUMIFS('Cost and Weather Data by Garage'!$O$2:$O$407,'Cost and Weather Data by Garage'!$A$2:$A$407,AWSSI!$B21,'Cost and Weather Data by Garage'!$B$2:$B$407,"w1718",'Cost and Weather Data by Garage'!$O$2:$O$407,"&gt;100")</f>
        <v>1750</v>
      </c>
      <c r="J21">
        <f>SUMIFS('Cost and Weather Data by Garage'!$O$2:$O$407,'Cost and Weather Data by Garage'!$A$2:$A$407,AWSSI!$B21,'Cost and Weather Data by Garage'!$B$2:$B$407,"w1819",'Cost and Weather Data by Garage'!$O$2:$O$407,"&gt;100")</f>
        <v>2454</v>
      </c>
      <c r="K21">
        <f>SUMIFS('Cost and Weather Data by Garage'!$O$2:$O$407,'Cost and Weather Data by Garage'!$A$2:$A$407,AWSSI!$B21,'Cost and Weather Data by Garage'!$B$2:$B$407,"w1920",'Cost and Weather Data by Garage'!$O$2:$O$407,"&gt;100")</f>
        <v>1370</v>
      </c>
      <c r="L21">
        <f>SUMIFS('Cost and Weather Data by Garage'!$O$2:$O$407,'Cost and Weather Data by Garage'!$A$2:$A$407,AWSSI!$B21,'Cost and Weather Data by Garage'!$B$2:$B$407,"w2021",'Cost and Weather Data by Garage'!$O$2:$O$407,"&gt;100")</f>
        <v>895</v>
      </c>
      <c r="M21">
        <f>SUMIFS('Cost and Weather Data by Garage'!$O$2:$O$407,'Cost and Weather Data by Garage'!$A$2:$A$407,AWSSI!$B21,'Cost and Weather Data by Garage'!$B$2:$B$407,"w2122",'Cost and Weather Data by Garage'!$O$2:$O$407,"&gt;100")</f>
        <v>1209</v>
      </c>
      <c r="N21" s="4">
        <f t="shared" si="0"/>
        <v>800</v>
      </c>
      <c r="O21" s="4">
        <f t="shared" si="1"/>
        <v>1139</v>
      </c>
      <c r="P21" s="4">
        <f t="shared" si="2"/>
        <v>2091</v>
      </c>
      <c r="Q21" s="4">
        <f t="shared" si="3"/>
        <v>2248</v>
      </c>
      <c r="R21" s="4">
        <f t="shared" si="4"/>
        <v>890</v>
      </c>
      <c r="S21" s="4">
        <f t="shared" si="5"/>
        <v>1863</v>
      </c>
      <c r="T21" s="4">
        <f t="shared" si="6"/>
        <v>1750</v>
      </c>
      <c r="U21" s="4">
        <f t="shared" si="7"/>
        <v>2454</v>
      </c>
      <c r="V21" s="4">
        <f t="shared" si="8"/>
        <v>1370</v>
      </c>
      <c r="W21" s="4">
        <f t="shared" si="9"/>
        <v>895</v>
      </c>
      <c r="X21" s="4">
        <f t="shared" si="10"/>
        <v>1209</v>
      </c>
    </row>
    <row r="22" spans="1:24" x14ac:dyDescent="0.35">
      <c r="A22">
        <v>1720</v>
      </c>
      <c r="B22" t="s">
        <v>79</v>
      </c>
      <c r="C22">
        <f>SUMIFS('Cost and Weather Data by Garage'!$O$2:$O$407,'Cost and Weather Data by Garage'!$A$2:$A$407,AWSSI!$B22,'Cost and Weather Data by Garage'!$B$2:$B$407,"w1112",'Cost and Weather Data by Garage'!$O$2:$O$407,"&gt;100")</f>
        <v>1769</v>
      </c>
      <c r="D22">
        <f>SUMIFS('Cost and Weather Data by Garage'!$O$2:$O$407,'Cost and Weather Data by Garage'!$A$2:$A$407,AWSSI!$B22,'Cost and Weather Data by Garage'!$B$2:$B$407,"w1213",'Cost and Weather Data by Garage'!$O$2:$O$407,"&gt;100")</f>
        <v>2481</v>
      </c>
      <c r="E22">
        <f>SUMIFS('Cost and Weather Data by Garage'!$O$2:$O$407,'Cost and Weather Data by Garage'!$A$2:$A$407,AWSSI!$B22,'Cost and Weather Data by Garage'!$B$2:$B$407,"w1314",'Cost and Weather Data by Garage'!$O$2:$O$407,"&gt;100")</f>
        <v>2513</v>
      </c>
      <c r="F22">
        <f>SUMIFS('Cost and Weather Data by Garage'!$O$2:$O$407,'Cost and Weather Data by Garage'!$A$2:$A$407,AWSSI!$B22,'Cost and Weather Data by Garage'!$B$2:$B$407,"w1415",'Cost and Weather Data by Garage'!$O$2:$O$407,"&gt;100")</f>
        <v>2630</v>
      </c>
      <c r="G22">
        <f>SUMIFS('Cost and Weather Data by Garage'!$O$2:$O$407,'Cost and Weather Data by Garage'!$A$2:$A$407,AWSSI!$B22,'Cost and Weather Data by Garage'!$B$2:$B$407,"w1516",'Cost and Weather Data by Garage'!$O$2:$O$407,"&gt;100")</f>
        <v>918</v>
      </c>
      <c r="H22">
        <f>SUMIFS('Cost and Weather Data by Garage'!$O$2:$O$407,'Cost and Weather Data by Garage'!$A$2:$A$407,AWSSI!$B22,'Cost and Weather Data by Garage'!$B$2:$B$407,"w1617",'Cost and Weather Data by Garage'!$O$2:$O$407,"&gt;100")</f>
        <v>1956</v>
      </c>
      <c r="I22">
        <f>SUMIFS('Cost and Weather Data by Garage'!$O$2:$O$407,'Cost and Weather Data by Garage'!$A$2:$A$407,AWSSI!$B22,'Cost and Weather Data by Garage'!$B$2:$B$407,"w1718",'Cost and Weather Data by Garage'!$O$2:$O$407,"&gt;100")</f>
        <v>1911</v>
      </c>
      <c r="J22">
        <f>SUMIFS('Cost and Weather Data by Garage'!$O$2:$O$407,'Cost and Weather Data by Garage'!$A$2:$A$407,AWSSI!$B22,'Cost and Weather Data by Garage'!$B$2:$B$407,"w1819",'Cost and Weather Data by Garage'!$O$2:$O$407,"&gt;100")</f>
        <v>2444</v>
      </c>
      <c r="K22">
        <f>SUMIFS('Cost and Weather Data by Garage'!$O$2:$O$407,'Cost and Weather Data by Garage'!$A$2:$A$407,AWSSI!$B22,'Cost and Weather Data by Garage'!$B$2:$B$407,"w1920",'Cost and Weather Data by Garage'!$O$2:$O$407,"&gt;100")</f>
        <v>1646</v>
      </c>
      <c r="L22">
        <f>SUMIFS('Cost and Weather Data by Garage'!$O$2:$O$407,'Cost and Weather Data by Garage'!$A$2:$A$407,AWSSI!$B22,'Cost and Weather Data by Garage'!$B$2:$B$407,"w2021",'Cost and Weather Data by Garage'!$O$2:$O$407,"&gt;100")</f>
        <v>1287</v>
      </c>
      <c r="M22">
        <f>SUMIFS('Cost and Weather Data by Garage'!$O$2:$O$407,'Cost and Weather Data by Garage'!$A$2:$A$407,AWSSI!$B22,'Cost and Weather Data by Garage'!$B$2:$B$407,"w2122",'Cost and Weather Data by Garage'!$O$2:$O$407,"&gt;100")</f>
        <v>1274</v>
      </c>
      <c r="N22" s="4">
        <f t="shared" si="0"/>
        <v>1769</v>
      </c>
      <c r="O22" s="4">
        <f t="shared" si="1"/>
        <v>2481</v>
      </c>
      <c r="P22" s="4">
        <f t="shared" si="2"/>
        <v>2513</v>
      </c>
      <c r="Q22" s="4">
        <f t="shared" si="3"/>
        <v>2630</v>
      </c>
      <c r="R22" s="4">
        <f t="shared" si="4"/>
        <v>918</v>
      </c>
      <c r="S22" s="4">
        <f t="shared" si="5"/>
        <v>1956</v>
      </c>
      <c r="T22" s="4">
        <f t="shared" si="6"/>
        <v>1911</v>
      </c>
      <c r="U22" s="4">
        <f t="shared" si="7"/>
        <v>2444</v>
      </c>
      <c r="V22" s="4">
        <f t="shared" si="8"/>
        <v>1646</v>
      </c>
      <c r="W22" s="4">
        <f t="shared" si="9"/>
        <v>1287</v>
      </c>
      <c r="X22" s="4">
        <f t="shared" si="10"/>
        <v>1274</v>
      </c>
    </row>
    <row r="23" spans="1:24" x14ac:dyDescent="0.35">
      <c r="A23">
        <v>1360</v>
      </c>
      <c r="B23" t="s">
        <v>80</v>
      </c>
      <c r="C23">
        <f>SUMIFS('Cost and Weather Data by Garage'!$O$2:$O$407,'Cost and Weather Data by Garage'!$A$2:$A$407,AWSSI!$B23,'Cost and Weather Data by Garage'!$B$2:$B$407,"w1112",'Cost and Weather Data by Garage'!$O$2:$O$407,"&gt;100")</f>
        <v>270</v>
      </c>
      <c r="D23">
        <f>SUMIFS('Cost and Weather Data by Garage'!$O$2:$O$407,'Cost and Weather Data by Garage'!$A$2:$A$407,AWSSI!$B23,'Cost and Weather Data by Garage'!$B$2:$B$407,"w1213",'Cost and Weather Data by Garage'!$O$2:$O$407,"&gt;100")</f>
        <v>657</v>
      </c>
      <c r="E23">
        <f>SUMIFS('Cost and Weather Data by Garage'!$O$2:$O$407,'Cost and Weather Data by Garage'!$A$2:$A$407,AWSSI!$B23,'Cost and Weather Data by Garage'!$B$2:$B$407,"w1314",'Cost and Weather Data by Garage'!$O$2:$O$407,"&gt;100")</f>
        <v>1235</v>
      </c>
      <c r="F23">
        <f>SUMIFS('Cost and Weather Data by Garage'!$O$2:$O$407,'Cost and Weather Data by Garage'!$A$2:$A$407,AWSSI!$B23,'Cost and Weather Data by Garage'!$B$2:$B$407,"w1415",'Cost and Weather Data by Garage'!$O$2:$O$407,"&gt;100")</f>
        <v>1576</v>
      </c>
      <c r="G23">
        <f>SUMIFS('Cost and Weather Data by Garage'!$O$2:$O$407,'Cost and Weather Data by Garage'!$A$2:$A$407,AWSSI!$B23,'Cost and Weather Data by Garage'!$B$2:$B$407,"w1516",'Cost and Weather Data by Garage'!$O$2:$O$407,"&gt;100")</f>
        <v>367</v>
      </c>
      <c r="H23">
        <f>SUMIFS('Cost and Weather Data by Garage'!$O$2:$O$407,'Cost and Weather Data by Garage'!$A$2:$A$407,AWSSI!$B23,'Cost and Weather Data by Garage'!$B$2:$B$407,"w1617",'Cost and Weather Data by Garage'!$O$2:$O$407,"&gt;100")</f>
        <v>985</v>
      </c>
      <c r="I23">
        <f>SUMIFS('Cost and Weather Data by Garage'!$O$2:$O$407,'Cost and Weather Data by Garage'!$A$2:$A$407,AWSSI!$B23,'Cost and Weather Data by Garage'!$B$2:$B$407,"w1718",'Cost and Weather Data by Garage'!$O$2:$O$407,"&gt;100")</f>
        <v>1628</v>
      </c>
      <c r="J23">
        <f>SUMIFS('Cost and Weather Data by Garage'!$O$2:$O$407,'Cost and Weather Data by Garage'!$A$2:$A$407,AWSSI!$B23,'Cost and Weather Data by Garage'!$B$2:$B$407,"w1819",'Cost and Weather Data by Garage'!$O$2:$O$407,"&gt;100")</f>
        <v>1314</v>
      </c>
      <c r="K23">
        <f>SUMIFS('Cost and Weather Data by Garage'!$O$2:$O$407,'Cost and Weather Data by Garage'!$A$2:$A$407,AWSSI!$B23,'Cost and Weather Data by Garage'!$B$2:$B$407,"w1920",'Cost and Weather Data by Garage'!$O$2:$O$407,"&gt;100")</f>
        <v>868</v>
      </c>
      <c r="L23">
        <f>SUMIFS('Cost and Weather Data by Garage'!$O$2:$O$407,'Cost and Weather Data by Garage'!$A$2:$A$407,AWSSI!$B23,'Cost and Weather Data by Garage'!$B$2:$B$407,"w2021",'Cost and Weather Data by Garage'!$O$2:$O$407,"&gt;100")</f>
        <v>1014</v>
      </c>
      <c r="M23">
        <f>SUMIFS('Cost and Weather Data by Garage'!$O$2:$O$407,'Cost and Weather Data by Garage'!$A$2:$A$407,AWSSI!$B23,'Cost and Weather Data by Garage'!$B$2:$B$407,"w2122",'Cost and Weather Data by Garage'!$O$2:$O$407,"&gt;100")</f>
        <v>990</v>
      </c>
      <c r="N23" s="4">
        <f t="shared" si="0"/>
        <v>270</v>
      </c>
      <c r="O23" s="4">
        <f t="shared" si="1"/>
        <v>657</v>
      </c>
      <c r="P23" s="4">
        <f t="shared" si="2"/>
        <v>1235</v>
      </c>
      <c r="Q23" s="4">
        <f t="shared" si="3"/>
        <v>1576</v>
      </c>
      <c r="R23" s="4">
        <f t="shared" si="4"/>
        <v>367</v>
      </c>
      <c r="S23" s="4">
        <f t="shared" si="5"/>
        <v>985</v>
      </c>
      <c r="T23" s="4">
        <f t="shared" si="6"/>
        <v>1628</v>
      </c>
      <c r="U23" s="4">
        <f t="shared" si="7"/>
        <v>1314</v>
      </c>
      <c r="V23" s="4">
        <f t="shared" si="8"/>
        <v>868</v>
      </c>
      <c r="W23" s="4">
        <f t="shared" si="9"/>
        <v>1014</v>
      </c>
      <c r="X23" s="4">
        <f t="shared" si="10"/>
        <v>990</v>
      </c>
    </row>
    <row r="24" spans="1:24" x14ac:dyDescent="0.35">
      <c r="A24">
        <v>1520</v>
      </c>
      <c r="B24" t="s">
        <v>81</v>
      </c>
      <c r="C24">
        <f>SUMIFS('Cost and Weather Data by Garage'!$O$2:$O$407,'Cost and Weather Data by Garage'!$A$2:$A$407,AWSSI!$B24,'Cost and Weather Data by Garage'!$B$2:$B$407,"w1112",'Cost and Weather Data by Garage'!$O$2:$O$407,"&gt;100")</f>
        <v>340</v>
      </c>
      <c r="D24">
        <f>SUMIFS('Cost and Weather Data by Garage'!$O$2:$O$407,'Cost and Weather Data by Garage'!$A$2:$A$407,AWSSI!$B24,'Cost and Weather Data by Garage'!$B$2:$B$407,"w1213",'Cost and Weather Data by Garage'!$O$2:$O$407,"&gt;100")</f>
        <v>710</v>
      </c>
      <c r="E24">
        <f>SUMIFS('Cost and Weather Data by Garage'!$O$2:$O$407,'Cost and Weather Data by Garage'!$A$2:$A$407,AWSSI!$B24,'Cost and Weather Data by Garage'!$B$2:$B$407,"w1314",'Cost and Weather Data by Garage'!$O$2:$O$407,"&gt;100")</f>
        <v>1391</v>
      </c>
      <c r="F24">
        <f>SUMIFS('Cost and Weather Data by Garage'!$O$2:$O$407,'Cost and Weather Data by Garage'!$A$2:$A$407,AWSSI!$B24,'Cost and Weather Data by Garage'!$B$2:$B$407,"w1415",'Cost and Weather Data by Garage'!$O$2:$O$407,"&gt;100")</f>
        <v>1710</v>
      </c>
      <c r="G24">
        <f>SUMIFS('Cost and Weather Data by Garage'!$O$2:$O$407,'Cost and Weather Data by Garage'!$A$2:$A$407,AWSSI!$B24,'Cost and Weather Data by Garage'!$B$2:$B$407,"w1516",'Cost and Weather Data by Garage'!$O$2:$O$407,"&gt;100")</f>
        <v>556</v>
      </c>
      <c r="H24">
        <f>SUMIFS('Cost and Weather Data by Garage'!$O$2:$O$407,'Cost and Weather Data by Garage'!$A$2:$A$407,AWSSI!$B24,'Cost and Weather Data by Garage'!$B$2:$B$407,"w1617",'Cost and Weather Data by Garage'!$O$2:$O$407,"&gt;100")</f>
        <v>745</v>
      </c>
      <c r="I24">
        <f>SUMIFS('Cost and Weather Data by Garage'!$O$2:$O$407,'Cost and Weather Data by Garage'!$A$2:$A$407,AWSSI!$B24,'Cost and Weather Data by Garage'!$B$2:$B$407,"w1718",'Cost and Weather Data by Garage'!$O$2:$O$407,"&gt;100")</f>
        <v>1174</v>
      </c>
      <c r="J24">
        <f>SUMIFS('Cost and Weather Data by Garage'!$O$2:$O$407,'Cost and Weather Data by Garage'!$A$2:$A$407,AWSSI!$B24,'Cost and Weather Data by Garage'!$B$2:$B$407,"w1819",'Cost and Weather Data by Garage'!$O$2:$O$407,"&gt;100")</f>
        <v>868</v>
      </c>
      <c r="K24">
        <f>SUMIFS('Cost and Weather Data by Garage'!$O$2:$O$407,'Cost and Weather Data by Garage'!$A$2:$A$407,AWSSI!$B24,'Cost and Weather Data by Garage'!$B$2:$B$407,"w1920",'Cost and Weather Data by Garage'!$O$2:$O$407,"&gt;100")</f>
        <v>741</v>
      </c>
      <c r="L24">
        <f>SUMIFS('Cost and Weather Data by Garage'!$O$2:$O$407,'Cost and Weather Data by Garage'!$A$2:$A$407,AWSSI!$B24,'Cost and Weather Data by Garage'!$B$2:$B$407,"w2021",'Cost and Weather Data by Garage'!$O$2:$O$407,"&gt;100")</f>
        <v>578</v>
      </c>
      <c r="M24">
        <f>SUMIFS('Cost and Weather Data by Garage'!$O$2:$O$407,'Cost and Weather Data by Garage'!$A$2:$A$407,AWSSI!$B24,'Cost and Weather Data by Garage'!$B$2:$B$407,"w2122",'Cost and Weather Data by Garage'!$O$2:$O$407,"&gt;100")</f>
        <v>1067</v>
      </c>
      <c r="N24" s="4">
        <f t="shared" si="0"/>
        <v>340</v>
      </c>
      <c r="O24" s="4">
        <f t="shared" si="1"/>
        <v>710</v>
      </c>
      <c r="P24" s="4">
        <f t="shared" si="2"/>
        <v>1391</v>
      </c>
      <c r="Q24" s="4">
        <f t="shared" si="3"/>
        <v>1710</v>
      </c>
      <c r="R24" s="4">
        <f t="shared" si="4"/>
        <v>556</v>
      </c>
      <c r="S24" s="4">
        <f t="shared" si="5"/>
        <v>745</v>
      </c>
      <c r="T24" s="4">
        <f t="shared" si="6"/>
        <v>1174</v>
      </c>
      <c r="U24" s="4">
        <f t="shared" si="7"/>
        <v>868</v>
      </c>
      <c r="V24" s="4">
        <f t="shared" si="8"/>
        <v>741</v>
      </c>
      <c r="W24" s="4">
        <f t="shared" si="9"/>
        <v>578</v>
      </c>
      <c r="X24" s="4">
        <f t="shared" si="10"/>
        <v>1067</v>
      </c>
    </row>
    <row r="25" spans="1:24" x14ac:dyDescent="0.35">
      <c r="A25">
        <v>1540</v>
      </c>
      <c r="B25" t="s">
        <v>120</v>
      </c>
      <c r="C25">
        <f>SUMIFS('Cost and Weather Data by Garage'!$O$2:$O$407,'Cost and Weather Data by Garage'!$A$2:$A$407,AWSSI!$B25,'Cost and Weather Data by Garage'!$B$2:$B$407,"w1112",'Cost and Weather Data by Garage'!$O$2:$O$407,"&gt;100")</f>
        <v>748</v>
      </c>
      <c r="D25">
        <f>SUMIFS('Cost and Weather Data by Garage'!$O$2:$O$407,'Cost and Weather Data by Garage'!$A$2:$A$407,AWSSI!$B25,'Cost and Weather Data by Garage'!$B$2:$B$407,"w1213",'Cost and Weather Data by Garage'!$O$2:$O$407,"&gt;100")</f>
        <v>402</v>
      </c>
      <c r="E25">
        <f>SUMIFS('Cost and Weather Data by Garage'!$O$2:$O$407,'Cost and Weather Data by Garage'!$A$2:$A$407,AWSSI!$B25,'Cost and Weather Data by Garage'!$B$2:$B$407,"w1314",'Cost and Weather Data by Garage'!$O$2:$O$407,"&gt;100")</f>
        <v>2205</v>
      </c>
      <c r="F25">
        <f>SUMIFS('Cost and Weather Data by Garage'!$O$2:$O$407,'Cost and Weather Data by Garage'!$A$2:$A$407,AWSSI!$B25,'Cost and Weather Data by Garage'!$B$2:$B$407,"w1415",'Cost and Weather Data by Garage'!$O$2:$O$407,"&gt;100")</f>
        <v>1661</v>
      </c>
      <c r="G25">
        <f>SUMIFS('Cost and Weather Data by Garage'!$O$2:$O$407,'Cost and Weather Data by Garage'!$A$2:$A$407,AWSSI!$B25,'Cost and Weather Data by Garage'!$B$2:$B$407,"w1516",'Cost and Weather Data by Garage'!$O$2:$O$407,"&gt;100")</f>
        <v>662</v>
      </c>
      <c r="H25">
        <f>SUMIFS('Cost and Weather Data by Garage'!$O$2:$O$407,'Cost and Weather Data by Garage'!$A$2:$A$407,AWSSI!$B25,'Cost and Weather Data by Garage'!$B$2:$B$407,"w1617",'Cost and Weather Data by Garage'!$O$2:$O$407,"&gt;100")</f>
        <v>1352</v>
      </c>
      <c r="I25">
        <f>SUMIFS('Cost and Weather Data by Garage'!$O$2:$O$407,'Cost and Weather Data by Garage'!$A$2:$A$407,AWSSI!$B25,'Cost and Weather Data by Garage'!$B$2:$B$407,"w1718",'Cost and Weather Data by Garage'!$O$2:$O$407,"&gt;100")</f>
        <v>1825</v>
      </c>
      <c r="J25">
        <f>SUMIFS('Cost and Weather Data by Garage'!$O$2:$O$407,'Cost and Weather Data by Garage'!$A$2:$A$407,AWSSI!$B25,'Cost and Weather Data by Garage'!$B$2:$B$407,"w1819",'Cost and Weather Data by Garage'!$O$2:$O$407,"&gt;100")</f>
        <v>2551</v>
      </c>
      <c r="K25">
        <f>SUMIFS('Cost and Weather Data by Garage'!$O$2:$O$407,'Cost and Weather Data by Garage'!$A$2:$A$407,AWSSI!$B25,'Cost and Weather Data by Garage'!$B$2:$B$407,"w1920",'Cost and Weather Data by Garage'!$O$2:$O$407,"&gt;100")</f>
        <v>1812</v>
      </c>
      <c r="L25">
        <f>SUMIFS('Cost and Weather Data by Garage'!$O$2:$O$407,'Cost and Weather Data by Garage'!$A$2:$A$407,AWSSI!$B25,'Cost and Weather Data by Garage'!$B$2:$B$407,"w2021",'Cost and Weather Data by Garage'!$O$2:$O$407,"&gt;100")</f>
        <v>1685</v>
      </c>
      <c r="M25">
        <f>SUMIFS('Cost and Weather Data by Garage'!$O$2:$O$407,'Cost and Weather Data by Garage'!$A$2:$A$407,AWSSI!$B25,'Cost and Weather Data by Garage'!$B$2:$B$407,"w2122",'Cost and Weather Data by Garage'!$O$2:$O$407,"&gt;100")</f>
        <v>0</v>
      </c>
      <c r="N25" s="4">
        <f t="shared" si="0"/>
        <v>748</v>
      </c>
      <c r="O25" s="4">
        <f t="shared" si="1"/>
        <v>402</v>
      </c>
      <c r="P25" s="4">
        <f t="shared" si="2"/>
        <v>2205</v>
      </c>
      <c r="Q25" s="4">
        <f t="shared" si="3"/>
        <v>1661</v>
      </c>
      <c r="R25" s="4">
        <f t="shared" si="4"/>
        <v>662</v>
      </c>
      <c r="S25" s="4">
        <f t="shared" si="5"/>
        <v>1352</v>
      </c>
      <c r="T25" s="4">
        <f t="shared" si="6"/>
        <v>1825</v>
      </c>
      <c r="U25" s="4">
        <f t="shared" si="7"/>
        <v>2551</v>
      </c>
      <c r="V25" s="4">
        <f t="shared" si="8"/>
        <v>1812</v>
      </c>
      <c r="W25" s="4">
        <f t="shared" si="9"/>
        <v>1685</v>
      </c>
      <c r="X25" s="4" t="str">
        <f t="shared" si="10"/>
        <v>--</v>
      </c>
    </row>
    <row r="26" spans="1:24" x14ac:dyDescent="0.35">
      <c r="A26">
        <v>1860</v>
      </c>
      <c r="B26" t="s">
        <v>82</v>
      </c>
      <c r="C26">
        <f>SUMIFS('Cost and Weather Data by Garage'!$O$2:$O$407,'Cost and Weather Data by Garage'!$A$2:$A$407,AWSSI!$B26,'Cost and Weather Data by Garage'!$B$2:$B$407,"w1112",'Cost and Weather Data by Garage'!$O$2:$O$407,"&gt;100")</f>
        <v>0</v>
      </c>
      <c r="D26">
        <f>SUMIFS('Cost and Weather Data by Garage'!$O$2:$O$407,'Cost and Weather Data by Garage'!$A$2:$A$407,AWSSI!$B26,'Cost and Weather Data by Garage'!$B$2:$B$407,"w1213",'Cost and Weather Data by Garage'!$O$2:$O$407,"&gt;100")</f>
        <v>1171</v>
      </c>
      <c r="E26">
        <f>SUMIFS('Cost and Weather Data by Garage'!$O$2:$O$407,'Cost and Weather Data by Garage'!$A$2:$A$407,AWSSI!$B26,'Cost and Weather Data by Garage'!$B$2:$B$407,"w1314",'Cost and Weather Data by Garage'!$O$2:$O$407,"&gt;100")</f>
        <v>1850</v>
      </c>
      <c r="F26">
        <f>SUMIFS('Cost and Weather Data by Garage'!$O$2:$O$407,'Cost and Weather Data by Garage'!$A$2:$A$407,AWSSI!$B26,'Cost and Weather Data by Garage'!$B$2:$B$407,"w1415",'Cost and Weather Data by Garage'!$O$2:$O$407,"&gt;100")</f>
        <v>2208</v>
      </c>
      <c r="G26">
        <f>SUMIFS('Cost and Weather Data by Garage'!$O$2:$O$407,'Cost and Weather Data by Garage'!$A$2:$A$407,AWSSI!$B26,'Cost and Weather Data by Garage'!$B$2:$B$407,"w1516",'Cost and Weather Data by Garage'!$O$2:$O$407,"&gt;100")</f>
        <v>669</v>
      </c>
      <c r="H26">
        <f>SUMIFS('Cost and Weather Data by Garage'!$O$2:$O$407,'Cost and Weather Data by Garage'!$A$2:$A$407,AWSSI!$B26,'Cost and Weather Data by Garage'!$B$2:$B$407,"w1617",'Cost and Weather Data by Garage'!$O$2:$O$407,"&gt;100")</f>
        <v>1349</v>
      </c>
      <c r="I26">
        <f>SUMIFS('Cost and Weather Data by Garage'!$O$2:$O$407,'Cost and Weather Data by Garage'!$A$2:$A$407,AWSSI!$B26,'Cost and Weather Data by Garage'!$B$2:$B$407,"w1718",'Cost and Weather Data by Garage'!$O$2:$O$407,"&gt;100")</f>
        <v>1841</v>
      </c>
      <c r="J26">
        <f>SUMIFS('Cost and Weather Data by Garage'!$O$2:$O$407,'Cost and Weather Data by Garage'!$A$2:$A$407,AWSSI!$B26,'Cost and Weather Data by Garage'!$B$2:$B$407,"w1819",'Cost and Weather Data by Garage'!$O$2:$O$407,"&gt;100")</f>
        <v>2552</v>
      </c>
      <c r="K26">
        <f>SUMIFS('Cost and Weather Data by Garage'!$O$2:$O$407,'Cost and Weather Data by Garage'!$A$2:$A$407,AWSSI!$B26,'Cost and Weather Data by Garage'!$B$2:$B$407,"w1920",'Cost and Weather Data by Garage'!$O$2:$O$407,"&gt;100")</f>
        <v>1542</v>
      </c>
      <c r="L26">
        <f>SUMIFS('Cost and Weather Data by Garage'!$O$2:$O$407,'Cost and Weather Data by Garage'!$A$2:$A$407,AWSSI!$B26,'Cost and Weather Data by Garage'!$B$2:$B$407,"w2021",'Cost and Weather Data by Garage'!$O$2:$O$407,"&gt;100")</f>
        <v>1433</v>
      </c>
      <c r="M26">
        <f>SUMIFS('Cost and Weather Data by Garage'!$O$2:$O$407,'Cost and Weather Data by Garage'!$A$2:$A$407,AWSSI!$B26,'Cost and Weather Data by Garage'!$B$2:$B$407,"w2122",'Cost and Weather Data by Garage'!$O$2:$O$407,"&gt;100")</f>
        <v>1622</v>
      </c>
      <c r="N26" s="4" t="str">
        <f t="shared" si="0"/>
        <v>--</v>
      </c>
      <c r="O26" s="4">
        <f t="shared" si="1"/>
        <v>1171</v>
      </c>
      <c r="P26" s="4">
        <f t="shared" si="2"/>
        <v>1850</v>
      </c>
      <c r="Q26" s="4">
        <f t="shared" si="3"/>
        <v>2208</v>
      </c>
      <c r="R26" s="4">
        <f t="shared" si="4"/>
        <v>669</v>
      </c>
      <c r="S26" s="4">
        <f t="shared" si="5"/>
        <v>1349</v>
      </c>
      <c r="T26" s="4">
        <f t="shared" si="6"/>
        <v>1841</v>
      </c>
      <c r="U26" s="4">
        <f t="shared" si="7"/>
        <v>2552</v>
      </c>
      <c r="V26" s="4">
        <f t="shared" si="8"/>
        <v>1542</v>
      </c>
      <c r="W26" s="4">
        <f t="shared" si="9"/>
        <v>1433</v>
      </c>
      <c r="X26" s="4">
        <f t="shared" si="10"/>
        <v>1622</v>
      </c>
    </row>
    <row r="27" spans="1:24" x14ac:dyDescent="0.35">
      <c r="A27">
        <v>1530</v>
      </c>
      <c r="B27" t="s">
        <v>83</v>
      </c>
      <c r="C27">
        <f>SUMIFS('Cost and Weather Data by Garage'!$O$2:$O$407,'Cost and Weather Data by Garage'!$A$2:$A$407,AWSSI!$B27,'Cost and Weather Data by Garage'!$B$2:$B$407,"w1112",'Cost and Weather Data by Garage'!$O$2:$O$407,"&gt;100")</f>
        <v>269</v>
      </c>
      <c r="D27">
        <f>SUMIFS('Cost and Weather Data by Garage'!$O$2:$O$407,'Cost and Weather Data by Garage'!$A$2:$A$407,AWSSI!$B27,'Cost and Weather Data by Garage'!$B$2:$B$407,"w1213",'Cost and Weather Data by Garage'!$O$2:$O$407,"&gt;100")</f>
        <v>397</v>
      </c>
      <c r="E27">
        <f>SUMIFS('Cost and Weather Data by Garage'!$O$2:$O$407,'Cost and Weather Data by Garage'!$A$2:$A$407,AWSSI!$B27,'Cost and Weather Data by Garage'!$B$2:$B$407,"w1314",'Cost and Weather Data by Garage'!$O$2:$O$407,"&gt;100")</f>
        <v>0</v>
      </c>
      <c r="F27">
        <f>SUMIFS('Cost and Weather Data by Garage'!$O$2:$O$407,'Cost and Weather Data by Garage'!$A$2:$A$407,AWSSI!$B27,'Cost and Weather Data by Garage'!$B$2:$B$407,"w1415",'Cost and Weather Data by Garage'!$O$2:$O$407,"&gt;100")</f>
        <v>1507</v>
      </c>
      <c r="G27">
        <f>SUMIFS('Cost and Weather Data by Garage'!$O$2:$O$407,'Cost and Weather Data by Garage'!$A$2:$A$407,AWSSI!$B27,'Cost and Weather Data by Garage'!$B$2:$B$407,"w1516",'Cost and Weather Data by Garage'!$O$2:$O$407,"&gt;100")</f>
        <v>458</v>
      </c>
      <c r="H27">
        <f>SUMIFS('Cost and Weather Data by Garage'!$O$2:$O$407,'Cost and Weather Data by Garage'!$A$2:$A$407,AWSSI!$B27,'Cost and Weather Data by Garage'!$B$2:$B$407,"w1617",'Cost and Weather Data by Garage'!$O$2:$O$407,"&gt;100")</f>
        <v>602</v>
      </c>
      <c r="I27">
        <f>SUMIFS('Cost and Weather Data by Garage'!$O$2:$O$407,'Cost and Weather Data by Garage'!$A$2:$A$407,AWSSI!$B27,'Cost and Weather Data by Garage'!$B$2:$B$407,"w1718",'Cost and Weather Data by Garage'!$O$2:$O$407,"&gt;100")</f>
        <v>1339</v>
      </c>
      <c r="J27">
        <f>SUMIFS('Cost and Weather Data by Garage'!$O$2:$O$407,'Cost and Weather Data by Garage'!$A$2:$A$407,AWSSI!$B27,'Cost and Weather Data by Garage'!$B$2:$B$407,"w1819",'Cost and Weather Data by Garage'!$O$2:$O$407,"&gt;100")</f>
        <v>1087</v>
      </c>
      <c r="K27">
        <f>SUMIFS('Cost and Weather Data by Garage'!$O$2:$O$407,'Cost and Weather Data by Garage'!$A$2:$A$407,AWSSI!$B27,'Cost and Weather Data by Garage'!$B$2:$B$407,"w1920",'Cost and Weather Data by Garage'!$O$2:$O$407,"&gt;100")</f>
        <v>755</v>
      </c>
      <c r="L27">
        <f>SUMIFS('Cost and Weather Data by Garage'!$O$2:$O$407,'Cost and Weather Data by Garage'!$A$2:$A$407,AWSSI!$B27,'Cost and Weather Data by Garage'!$B$2:$B$407,"w2021",'Cost and Weather Data by Garage'!$O$2:$O$407,"&gt;100")</f>
        <v>720</v>
      </c>
      <c r="M27">
        <f>SUMIFS('Cost and Weather Data by Garage'!$O$2:$O$407,'Cost and Weather Data by Garage'!$A$2:$A$407,AWSSI!$B27,'Cost and Weather Data by Garage'!$B$2:$B$407,"w2122",'Cost and Weather Data by Garage'!$O$2:$O$407,"&gt;100")</f>
        <v>976</v>
      </c>
      <c r="N27" s="4">
        <f t="shared" si="0"/>
        <v>269</v>
      </c>
      <c r="O27" s="4">
        <f t="shared" si="1"/>
        <v>397</v>
      </c>
      <c r="P27" s="4" t="str">
        <f t="shared" si="2"/>
        <v>--</v>
      </c>
      <c r="Q27" s="4">
        <f t="shared" si="3"/>
        <v>1507</v>
      </c>
      <c r="R27" s="4">
        <f t="shared" si="4"/>
        <v>458</v>
      </c>
      <c r="S27" s="4">
        <f t="shared" si="5"/>
        <v>602</v>
      </c>
      <c r="T27" s="4">
        <f t="shared" si="6"/>
        <v>1339</v>
      </c>
      <c r="U27" s="4">
        <f t="shared" si="7"/>
        <v>1087</v>
      </c>
      <c r="V27" s="4">
        <f t="shared" si="8"/>
        <v>755</v>
      </c>
      <c r="W27" s="4">
        <f t="shared" si="9"/>
        <v>720</v>
      </c>
      <c r="X27" s="4">
        <f t="shared" si="10"/>
        <v>976</v>
      </c>
    </row>
    <row r="28" spans="1:24" x14ac:dyDescent="0.35">
      <c r="A28">
        <v>1730</v>
      </c>
      <c r="B28" t="s">
        <v>84</v>
      </c>
      <c r="C28">
        <f>SUMIFS('Cost and Weather Data by Garage'!$O$2:$O$407,'Cost and Weather Data by Garage'!$A$2:$A$407,AWSSI!$B28,'Cost and Weather Data by Garage'!$B$2:$B$407,"w1112",'Cost and Weather Data by Garage'!$O$2:$O$407,"&gt;100")</f>
        <v>1412</v>
      </c>
      <c r="D28">
        <f>SUMIFS('Cost and Weather Data by Garage'!$O$2:$O$407,'Cost and Weather Data by Garage'!$A$2:$A$407,AWSSI!$B28,'Cost and Weather Data by Garage'!$B$2:$B$407,"w1213",'Cost and Weather Data by Garage'!$O$2:$O$407,"&gt;100")</f>
        <v>2489</v>
      </c>
      <c r="E28">
        <f>SUMIFS('Cost and Weather Data by Garage'!$O$2:$O$407,'Cost and Weather Data by Garage'!$A$2:$A$407,AWSSI!$B28,'Cost and Weather Data by Garage'!$B$2:$B$407,"w1314",'Cost and Weather Data by Garage'!$O$2:$O$407,"&gt;100")</f>
        <v>2300</v>
      </c>
      <c r="F28">
        <f>SUMIFS('Cost and Weather Data by Garage'!$O$2:$O$407,'Cost and Weather Data by Garage'!$A$2:$A$407,AWSSI!$B28,'Cost and Weather Data by Garage'!$B$2:$B$407,"w1415",'Cost and Weather Data by Garage'!$O$2:$O$407,"&gt;100")</f>
        <v>2102</v>
      </c>
      <c r="G28">
        <f>SUMIFS('Cost and Weather Data by Garage'!$O$2:$O$407,'Cost and Weather Data by Garage'!$A$2:$A$407,AWSSI!$B28,'Cost and Weather Data by Garage'!$B$2:$B$407,"w1516",'Cost and Weather Data by Garage'!$O$2:$O$407,"&gt;100")</f>
        <v>841</v>
      </c>
      <c r="H28">
        <f>SUMIFS('Cost and Weather Data by Garage'!$O$2:$O$407,'Cost and Weather Data by Garage'!$A$2:$A$407,AWSSI!$B28,'Cost and Weather Data by Garage'!$B$2:$B$407,"w1617",'Cost and Weather Data by Garage'!$O$2:$O$407,"&gt;100")</f>
        <v>1888</v>
      </c>
      <c r="I28">
        <f>SUMIFS('Cost and Weather Data by Garage'!$O$2:$O$407,'Cost and Weather Data by Garage'!$A$2:$A$407,AWSSI!$B28,'Cost and Weather Data by Garage'!$B$2:$B$407,"w1718",'Cost and Weather Data by Garage'!$O$2:$O$407,"&gt;100")</f>
        <v>2224</v>
      </c>
      <c r="J28">
        <f>SUMIFS('Cost and Weather Data by Garage'!$O$2:$O$407,'Cost and Weather Data by Garage'!$A$2:$A$407,AWSSI!$B28,'Cost and Weather Data by Garage'!$B$2:$B$407,"w1819",'Cost and Weather Data by Garage'!$O$2:$O$407,"&gt;100")</f>
        <v>2131</v>
      </c>
      <c r="K28">
        <f>SUMIFS('Cost and Weather Data by Garage'!$O$2:$O$407,'Cost and Weather Data by Garage'!$A$2:$A$407,AWSSI!$B28,'Cost and Weather Data by Garage'!$B$2:$B$407,"w1920",'Cost and Weather Data by Garage'!$O$2:$O$407,"&gt;100")</f>
        <v>1369</v>
      </c>
      <c r="L28">
        <f>SUMIFS('Cost and Weather Data by Garage'!$O$2:$O$407,'Cost and Weather Data by Garage'!$A$2:$A$407,AWSSI!$B28,'Cost and Weather Data by Garage'!$B$2:$B$407,"w2021",'Cost and Weather Data by Garage'!$O$2:$O$407,"&gt;100")</f>
        <v>817</v>
      </c>
      <c r="M28">
        <f>SUMIFS('Cost and Weather Data by Garage'!$O$2:$O$407,'Cost and Weather Data by Garage'!$A$2:$A$407,AWSSI!$B28,'Cost and Weather Data by Garage'!$B$2:$B$407,"w2122",'Cost and Weather Data by Garage'!$O$2:$O$407,"&gt;100")</f>
        <v>934</v>
      </c>
      <c r="N28" s="4">
        <f t="shared" si="0"/>
        <v>1412</v>
      </c>
      <c r="O28" s="4">
        <f t="shared" si="1"/>
        <v>2489</v>
      </c>
      <c r="P28" s="4">
        <f t="shared" si="2"/>
        <v>2300</v>
      </c>
      <c r="Q28" s="4">
        <f t="shared" si="3"/>
        <v>2102</v>
      </c>
      <c r="R28" s="4">
        <f t="shared" si="4"/>
        <v>841</v>
      </c>
      <c r="S28" s="4">
        <f t="shared" si="5"/>
        <v>1888</v>
      </c>
      <c r="T28" s="4">
        <f t="shared" si="6"/>
        <v>2224</v>
      </c>
      <c r="U28" s="4">
        <f t="shared" si="7"/>
        <v>2131</v>
      </c>
      <c r="V28" s="4">
        <f t="shared" si="8"/>
        <v>1369</v>
      </c>
      <c r="W28" s="4">
        <f t="shared" si="9"/>
        <v>817</v>
      </c>
      <c r="X28" s="4">
        <f t="shared" si="10"/>
        <v>934</v>
      </c>
    </row>
    <row r="29" spans="1:24" x14ac:dyDescent="0.35">
      <c r="A29">
        <v>1410</v>
      </c>
      <c r="B29" t="s">
        <v>85</v>
      </c>
      <c r="C29">
        <f>SUMIFS('Cost and Weather Data by Garage'!$O$2:$O$407,'Cost and Weather Data by Garage'!$A$2:$A$407,AWSSI!$B29,'Cost and Weather Data by Garage'!$B$2:$B$407,"w1112",'Cost and Weather Data by Garage'!$O$2:$O$407,"&gt;100")</f>
        <v>798</v>
      </c>
      <c r="D29">
        <f>SUMIFS('Cost and Weather Data by Garage'!$O$2:$O$407,'Cost and Weather Data by Garage'!$A$2:$A$407,AWSSI!$B29,'Cost and Weather Data by Garage'!$B$2:$B$407,"w1213",'Cost and Weather Data by Garage'!$O$2:$O$407,"&gt;100")</f>
        <v>1769</v>
      </c>
      <c r="E29">
        <f>SUMIFS('Cost and Weather Data by Garage'!$O$2:$O$407,'Cost and Weather Data by Garage'!$A$2:$A$407,AWSSI!$B29,'Cost and Weather Data by Garage'!$B$2:$B$407,"w1314",'Cost and Weather Data by Garage'!$O$2:$O$407,"&gt;100")</f>
        <v>1313</v>
      </c>
      <c r="F29">
        <f>SUMIFS('Cost and Weather Data by Garage'!$O$2:$O$407,'Cost and Weather Data by Garage'!$A$2:$A$407,AWSSI!$B29,'Cost and Weather Data by Garage'!$B$2:$B$407,"w1415",'Cost and Weather Data by Garage'!$O$2:$O$407,"&gt;100")</f>
        <v>0</v>
      </c>
      <c r="G29">
        <f>SUMIFS('Cost and Weather Data by Garage'!$O$2:$O$407,'Cost and Weather Data by Garage'!$A$2:$A$407,AWSSI!$B29,'Cost and Weather Data by Garage'!$B$2:$B$407,"w1516",'Cost and Weather Data by Garage'!$O$2:$O$407,"&gt;100")</f>
        <v>567</v>
      </c>
      <c r="H29">
        <f>SUMIFS('Cost and Weather Data by Garage'!$O$2:$O$407,'Cost and Weather Data by Garage'!$A$2:$A$407,AWSSI!$B29,'Cost and Weather Data by Garage'!$B$2:$B$407,"w1617",'Cost and Weather Data by Garage'!$O$2:$O$407,"&gt;100")</f>
        <v>1130</v>
      </c>
      <c r="I29">
        <f>SUMIFS('Cost and Weather Data by Garage'!$O$2:$O$407,'Cost and Weather Data by Garage'!$A$2:$A$407,AWSSI!$B29,'Cost and Weather Data by Garage'!$B$2:$B$407,"w1718",'Cost and Weather Data by Garage'!$O$2:$O$407,"&gt;100")</f>
        <v>1480</v>
      </c>
      <c r="J29">
        <f>SUMIFS('Cost and Weather Data by Garage'!$O$2:$O$407,'Cost and Weather Data by Garage'!$A$2:$A$407,AWSSI!$B29,'Cost and Weather Data by Garage'!$B$2:$B$407,"w1819",'Cost and Weather Data by Garage'!$O$2:$O$407,"&gt;100")</f>
        <v>0</v>
      </c>
      <c r="K29">
        <f>SUMIFS('Cost and Weather Data by Garage'!$O$2:$O$407,'Cost and Weather Data by Garage'!$A$2:$A$407,AWSSI!$B29,'Cost and Weather Data by Garage'!$B$2:$B$407,"w1920",'Cost and Weather Data by Garage'!$O$2:$O$407,"&gt;100")</f>
        <v>0</v>
      </c>
      <c r="L29">
        <f>SUMIFS('Cost and Weather Data by Garage'!$O$2:$O$407,'Cost and Weather Data by Garage'!$A$2:$A$407,AWSSI!$B29,'Cost and Weather Data by Garage'!$B$2:$B$407,"w2021",'Cost and Weather Data by Garage'!$O$2:$O$407,"&gt;100")</f>
        <v>0</v>
      </c>
      <c r="M29">
        <f>SUMIFS('Cost and Weather Data by Garage'!$O$2:$O$407,'Cost and Weather Data by Garage'!$A$2:$A$407,AWSSI!$B29,'Cost and Weather Data by Garage'!$B$2:$B$407,"w2122",'Cost and Weather Data by Garage'!$O$2:$O$407,"&gt;100")</f>
        <v>0</v>
      </c>
      <c r="N29" s="4">
        <f t="shared" si="0"/>
        <v>798</v>
      </c>
      <c r="O29" s="4">
        <f t="shared" si="1"/>
        <v>1769</v>
      </c>
      <c r="P29" s="4">
        <f t="shared" si="2"/>
        <v>1313</v>
      </c>
      <c r="Q29" s="4" t="str">
        <f t="shared" si="3"/>
        <v>--</v>
      </c>
      <c r="R29" s="4">
        <f t="shared" si="4"/>
        <v>567</v>
      </c>
      <c r="S29" s="4">
        <f t="shared" si="5"/>
        <v>1130</v>
      </c>
      <c r="T29" s="4">
        <f t="shared" si="6"/>
        <v>1480</v>
      </c>
      <c r="U29" s="4" t="str">
        <f t="shared" si="7"/>
        <v>--</v>
      </c>
      <c r="V29" s="4" t="str">
        <f t="shared" si="8"/>
        <v>--</v>
      </c>
      <c r="W29" s="4" t="str">
        <f t="shared" si="9"/>
        <v>--</v>
      </c>
      <c r="X29" s="4" t="str">
        <f t="shared" si="10"/>
        <v>--</v>
      </c>
    </row>
    <row r="30" spans="1:24" x14ac:dyDescent="0.35">
      <c r="A30">
        <v>1470</v>
      </c>
      <c r="B30" t="s">
        <v>86</v>
      </c>
      <c r="C30">
        <f>SUMIFS('Cost and Weather Data by Garage'!$O$2:$O$407,'Cost and Weather Data by Garage'!$A$2:$A$407,AWSSI!$B30,'Cost and Weather Data by Garage'!$B$2:$B$407,"w1112",'Cost and Weather Data by Garage'!$O$2:$O$407,"&gt;100")</f>
        <v>391</v>
      </c>
      <c r="D30">
        <f>SUMIFS('Cost and Weather Data by Garage'!$O$2:$O$407,'Cost and Weather Data by Garage'!$A$2:$A$407,AWSSI!$B30,'Cost and Weather Data by Garage'!$B$2:$B$407,"w1213",'Cost and Weather Data by Garage'!$O$2:$O$407,"&gt;100")</f>
        <v>914</v>
      </c>
      <c r="E30">
        <f>SUMIFS('Cost and Weather Data by Garage'!$O$2:$O$407,'Cost and Weather Data by Garage'!$A$2:$A$407,AWSSI!$B30,'Cost and Weather Data by Garage'!$B$2:$B$407,"w1314",'Cost and Weather Data by Garage'!$O$2:$O$407,"&gt;100")</f>
        <v>1250</v>
      </c>
      <c r="F30">
        <f>SUMIFS('Cost and Weather Data by Garage'!$O$2:$O$407,'Cost and Weather Data by Garage'!$A$2:$A$407,AWSSI!$B30,'Cost and Weather Data by Garage'!$B$2:$B$407,"w1415",'Cost and Weather Data by Garage'!$O$2:$O$407,"&gt;100")</f>
        <v>0</v>
      </c>
      <c r="G30">
        <f>SUMIFS('Cost and Weather Data by Garage'!$O$2:$O$407,'Cost and Weather Data by Garage'!$A$2:$A$407,AWSSI!$B30,'Cost and Weather Data by Garage'!$B$2:$B$407,"w1516",'Cost and Weather Data by Garage'!$O$2:$O$407,"&gt;100")</f>
        <v>510</v>
      </c>
      <c r="H30">
        <f>SUMIFS('Cost and Weather Data by Garage'!$O$2:$O$407,'Cost and Weather Data by Garage'!$A$2:$A$407,AWSSI!$B30,'Cost and Weather Data by Garage'!$B$2:$B$407,"w1617",'Cost and Weather Data by Garage'!$O$2:$O$407,"&gt;100")</f>
        <v>685</v>
      </c>
      <c r="I30">
        <f>SUMIFS('Cost and Weather Data by Garage'!$O$2:$O$407,'Cost and Weather Data by Garage'!$A$2:$A$407,AWSSI!$B30,'Cost and Weather Data by Garage'!$B$2:$B$407,"w1718",'Cost and Weather Data by Garage'!$O$2:$O$407,"&gt;100")</f>
        <v>990</v>
      </c>
      <c r="J30">
        <f>SUMIFS('Cost and Weather Data by Garage'!$O$2:$O$407,'Cost and Weather Data by Garage'!$A$2:$A$407,AWSSI!$B30,'Cost and Weather Data by Garage'!$B$2:$B$407,"w1819",'Cost and Weather Data by Garage'!$O$2:$O$407,"&gt;100")</f>
        <v>0</v>
      </c>
      <c r="K30">
        <f>SUMIFS('Cost and Weather Data by Garage'!$O$2:$O$407,'Cost and Weather Data by Garage'!$A$2:$A$407,AWSSI!$B30,'Cost and Weather Data by Garage'!$B$2:$B$407,"w1920",'Cost and Weather Data by Garage'!$O$2:$O$407,"&gt;100")</f>
        <v>0</v>
      </c>
      <c r="L30">
        <f>SUMIFS('Cost and Weather Data by Garage'!$O$2:$O$407,'Cost and Weather Data by Garage'!$A$2:$A$407,AWSSI!$B30,'Cost and Weather Data by Garage'!$B$2:$B$407,"w2021",'Cost and Weather Data by Garage'!$O$2:$O$407,"&gt;100")</f>
        <v>0</v>
      </c>
      <c r="M30">
        <f>SUMIFS('Cost and Weather Data by Garage'!$O$2:$O$407,'Cost and Weather Data by Garage'!$A$2:$A$407,AWSSI!$B30,'Cost and Weather Data by Garage'!$B$2:$B$407,"w2122",'Cost and Weather Data by Garage'!$O$2:$O$407,"&gt;100")</f>
        <v>0</v>
      </c>
      <c r="N30" s="4">
        <f t="shared" si="0"/>
        <v>391</v>
      </c>
      <c r="O30" s="4">
        <f t="shared" si="1"/>
        <v>914</v>
      </c>
      <c r="P30" s="4">
        <f t="shared" si="2"/>
        <v>1250</v>
      </c>
      <c r="Q30" s="4" t="str">
        <f t="shared" si="3"/>
        <v>--</v>
      </c>
      <c r="R30" s="4">
        <f t="shared" si="4"/>
        <v>510</v>
      </c>
      <c r="S30" s="4">
        <f t="shared" si="5"/>
        <v>685</v>
      </c>
      <c r="T30" s="4">
        <f t="shared" si="6"/>
        <v>990</v>
      </c>
      <c r="U30" s="4" t="str">
        <f t="shared" si="7"/>
        <v>--</v>
      </c>
      <c r="V30" s="4" t="str">
        <f t="shared" si="8"/>
        <v>--</v>
      </c>
      <c r="W30" s="4" t="str">
        <f t="shared" si="9"/>
        <v>--</v>
      </c>
      <c r="X30" s="4" t="str">
        <f t="shared" si="10"/>
        <v>--</v>
      </c>
    </row>
    <row r="31" spans="1:24" x14ac:dyDescent="0.35">
      <c r="A31">
        <v>1240</v>
      </c>
      <c r="B31" t="s">
        <v>115</v>
      </c>
      <c r="C31">
        <f>SUMIFS('Cost and Weather Data by Garage'!$O$2:$O$407,'Cost and Weather Data by Garage'!$A$2:$A$407,AWSSI!$B31,'Cost and Weather Data by Garage'!$B$2:$B$407,"w1112",'Cost and Weather Data by Garage'!$O$2:$O$407,"&gt;100")</f>
        <v>204</v>
      </c>
      <c r="D31">
        <f>SUMIFS('Cost and Weather Data by Garage'!$O$2:$O$407,'Cost and Weather Data by Garage'!$A$2:$A$407,AWSSI!$B31,'Cost and Weather Data by Garage'!$B$2:$B$407,"w1213",'Cost and Weather Data by Garage'!$O$2:$O$407,"&gt;100")</f>
        <v>615</v>
      </c>
      <c r="E31">
        <f>SUMIFS('Cost and Weather Data by Garage'!$O$2:$O$407,'Cost and Weather Data by Garage'!$A$2:$A$407,AWSSI!$B31,'Cost and Weather Data by Garage'!$B$2:$B$407,"w1314",'Cost and Weather Data by Garage'!$O$2:$O$407,"&gt;100")</f>
        <v>1232</v>
      </c>
      <c r="F31">
        <f>SUMIFS('Cost and Weather Data by Garage'!$O$2:$O$407,'Cost and Weather Data by Garage'!$A$2:$A$407,AWSSI!$B31,'Cost and Weather Data by Garage'!$B$2:$B$407,"w1415",'Cost and Weather Data by Garage'!$O$2:$O$407,"&gt;100")</f>
        <v>1127</v>
      </c>
      <c r="G31">
        <f>SUMIFS('Cost and Weather Data by Garage'!$O$2:$O$407,'Cost and Weather Data by Garage'!$A$2:$A$407,AWSSI!$B31,'Cost and Weather Data by Garage'!$B$2:$B$407,"w1516",'Cost and Weather Data by Garage'!$O$2:$O$407,"&gt;100")</f>
        <v>301</v>
      </c>
      <c r="H31">
        <f>SUMIFS('Cost and Weather Data by Garage'!$O$2:$O$407,'Cost and Weather Data by Garage'!$A$2:$A$407,AWSSI!$B31,'Cost and Weather Data by Garage'!$B$2:$B$407,"w1617",'Cost and Weather Data by Garage'!$O$2:$O$407,"&gt;100")</f>
        <v>865</v>
      </c>
      <c r="I31">
        <f>SUMIFS('Cost and Weather Data by Garage'!$O$2:$O$407,'Cost and Weather Data by Garage'!$A$2:$A$407,AWSSI!$B31,'Cost and Weather Data by Garage'!$B$2:$B$407,"w1718",'Cost and Weather Data by Garage'!$O$2:$O$407,"&gt;100")</f>
        <v>1130</v>
      </c>
      <c r="J31">
        <f>SUMIFS('Cost and Weather Data by Garage'!$O$2:$O$407,'Cost and Weather Data by Garage'!$A$2:$A$407,AWSSI!$B31,'Cost and Weather Data by Garage'!$B$2:$B$407,"w1819",'Cost and Weather Data by Garage'!$O$2:$O$407,"&gt;100")</f>
        <v>781</v>
      </c>
      <c r="K31">
        <f>SUMIFS('Cost and Weather Data by Garage'!$O$2:$O$407,'Cost and Weather Data by Garage'!$A$2:$A$407,AWSSI!$B31,'Cost and Weather Data by Garage'!$B$2:$B$407,"w1920",'Cost and Weather Data by Garage'!$O$2:$O$407,"&gt;100")</f>
        <v>606</v>
      </c>
      <c r="L31">
        <f>SUMIFS('Cost and Weather Data by Garage'!$O$2:$O$407,'Cost and Weather Data by Garage'!$A$2:$A$407,AWSSI!$B31,'Cost and Weather Data by Garage'!$B$2:$B$407,"w2021",'Cost and Weather Data by Garage'!$O$2:$O$407,"&gt;100")</f>
        <v>633</v>
      </c>
      <c r="M31">
        <f>SUMIFS('Cost and Weather Data by Garage'!$O$2:$O$407,'Cost and Weather Data by Garage'!$A$2:$A$407,AWSSI!$B31,'Cost and Weather Data by Garage'!$B$2:$B$407,"w2122",'Cost and Weather Data by Garage'!$O$2:$O$407,"&gt;100")</f>
        <v>651</v>
      </c>
      <c r="N31" s="4">
        <f t="shared" si="0"/>
        <v>204</v>
      </c>
      <c r="O31" s="4">
        <f t="shared" si="1"/>
        <v>615</v>
      </c>
      <c r="P31" s="4">
        <f t="shared" si="2"/>
        <v>1232</v>
      </c>
      <c r="Q31" s="4">
        <f t="shared" si="3"/>
        <v>1127</v>
      </c>
      <c r="R31" s="4">
        <f t="shared" si="4"/>
        <v>301</v>
      </c>
      <c r="S31" s="4">
        <f t="shared" si="5"/>
        <v>865</v>
      </c>
      <c r="T31" s="4">
        <f t="shared" si="6"/>
        <v>1130</v>
      </c>
      <c r="U31" s="4">
        <f t="shared" si="7"/>
        <v>781</v>
      </c>
      <c r="V31" s="4">
        <f t="shared" si="8"/>
        <v>606</v>
      </c>
      <c r="W31" s="4">
        <f t="shared" si="9"/>
        <v>633</v>
      </c>
      <c r="X31" s="4">
        <f t="shared" si="10"/>
        <v>651</v>
      </c>
    </row>
    <row r="32" spans="1:24" x14ac:dyDescent="0.35">
      <c r="A32">
        <v>1430</v>
      </c>
      <c r="B32" t="s">
        <v>87</v>
      </c>
      <c r="C32">
        <f>SUMIFS('Cost and Weather Data by Garage'!$O$2:$O$407,'Cost and Weather Data by Garage'!$A$2:$A$407,AWSSI!$B32,'Cost and Weather Data by Garage'!$B$2:$B$407,"w1112",'Cost and Weather Data by Garage'!$O$2:$O$407,"&gt;100")</f>
        <v>808</v>
      </c>
      <c r="D32">
        <f>SUMIFS('Cost and Weather Data by Garage'!$O$2:$O$407,'Cost and Weather Data by Garage'!$A$2:$A$407,AWSSI!$B32,'Cost and Weather Data by Garage'!$B$2:$B$407,"w1213",'Cost and Weather Data by Garage'!$O$2:$O$407,"&gt;100")</f>
        <v>1145</v>
      </c>
      <c r="E32">
        <f>SUMIFS('Cost and Weather Data by Garage'!$O$2:$O$407,'Cost and Weather Data by Garage'!$A$2:$A$407,AWSSI!$B32,'Cost and Weather Data by Garage'!$B$2:$B$407,"w1314",'Cost and Weather Data by Garage'!$O$2:$O$407,"&gt;100")</f>
        <v>1694</v>
      </c>
      <c r="F32">
        <f>SUMIFS('Cost and Weather Data by Garage'!$O$2:$O$407,'Cost and Weather Data by Garage'!$A$2:$A$407,AWSSI!$B32,'Cost and Weather Data by Garage'!$B$2:$B$407,"w1415",'Cost and Weather Data by Garage'!$O$2:$O$407,"&gt;100")</f>
        <v>1323</v>
      </c>
      <c r="G32">
        <f>SUMIFS('Cost and Weather Data by Garage'!$O$2:$O$407,'Cost and Weather Data by Garage'!$A$2:$A$407,AWSSI!$B32,'Cost and Weather Data by Garage'!$B$2:$B$407,"w1516",'Cost and Weather Data by Garage'!$O$2:$O$407,"&gt;100")</f>
        <v>364</v>
      </c>
      <c r="H32">
        <f>SUMIFS('Cost and Weather Data by Garage'!$O$2:$O$407,'Cost and Weather Data by Garage'!$A$2:$A$407,AWSSI!$B32,'Cost and Weather Data by Garage'!$B$2:$B$407,"w1617",'Cost and Weather Data by Garage'!$O$2:$O$407,"&gt;100")</f>
        <v>760</v>
      </c>
      <c r="I32">
        <f>SUMIFS('Cost and Weather Data by Garage'!$O$2:$O$407,'Cost and Weather Data by Garage'!$A$2:$A$407,AWSSI!$B32,'Cost and Weather Data by Garage'!$B$2:$B$407,"w1718",'Cost and Weather Data by Garage'!$O$2:$O$407,"&gt;100")</f>
        <v>819</v>
      </c>
      <c r="J32">
        <f>SUMIFS('Cost and Weather Data by Garage'!$O$2:$O$407,'Cost and Weather Data by Garage'!$A$2:$A$407,AWSSI!$B32,'Cost and Weather Data by Garage'!$B$2:$B$407,"w1819",'Cost and Weather Data by Garage'!$O$2:$O$407,"&gt;100")</f>
        <v>908</v>
      </c>
      <c r="K32">
        <f>SUMIFS('Cost and Weather Data by Garage'!$O$2:$O$407,'Cost and Weather Data by Garage'!$A$2:$A$407,AWSSI!$B32,'Cost and Weather Data by Garage'!$B$2:$B$407,"w1920",'Cost and Weather Data by Garage'!$O$2:$O$407,"&gt;100")</f>
        <v>568</v>
      </c>
      <c r="L32">
        <f>SUMIFS('Cost and Weather Data by Garage'!$O$2:$O$407,'Cost and Weather Data by Garage'!$A$2:$A$407,AWSSI!$B32,'Cost and Weather Data by Garage'!$B$2:$B$407,"w2021",'Cost and Weather Data by Garage'!$O$2:$O$407,"&gt;100")</f>
        <v>506</v>
      </c>
      <c r="M32">
        <f>SUMIFS('Cost and Weather Data by Garage'!$O$2:$O$407,'Cost and Weather Data by Garage'!$A$2:$A$407,AWSSI!$B32,'Cost and Weather Data by Garage'!$B$2:$B$407,"w2122",'Cost and Weather Data by Garage'!$O$2:$O$407,"&gt;100")</f>
        <v>746</v>
      </c>
      <c r="N32" s="4">
        <f t="shared" si="0"/>
        <v>808</v>
      </c>
      <c r="O32" s="4">
        <f t="shared" si="1"/>
        <v>1145</v>
      </c>
      <c r="P32" s="4">
        <f t="shared" si="2"/>
        <v>1694</v>
      </c>
      <c r="Q32" s="4">
        <f t="shared" si="3"/>
        <v>1323</v>
      </c>
      <c r="R32" s="4">
        <f t="shared" si="4"/>
        <v>364</v>
      </c>
      <c r="S32" s="4">
        <f t="shared" si="5"/>
        <v>760</v>
      </c>
      <c r="T32" s="4">
        <f t="shared" si="6"/>
        <v>819</v>
      </c>
      <c r="U32" s="4">
        <f t="shared" si="7"/>
        <v>908</v>
      </c>
      <c r="V32" s="4">
        <f t="shared" si="8"/>
        <v>568</v>
      </c>
      <c r="W32" s="4">
        <f t="shared" si="9"/>
        <v>506</v>
      </c>
      <c r="X32" s="4">
        <f t="shared" si="10"/>
        <v>746</v>
      </c>
    </row>
    <row r="33" spans="1:24" x14ac:dyDescent="0.35">
      <c r="A33">
        <v>1840</v>
      </c>
      <c r="B33" t="s">
        <v>124</v>
      </c>
      <c r="C33">
        <f>SUMIFS('Cost and Weather Data by Garage'!$O$2:$O$407,'Cost and Weather Data by Garage'!$A$2:$A$407,AWSSI!$B33,'Cost and Weather Data by Garage'!$B$2:$B$407,"w1112",'Cost and Weather Data by Garage'!$O$2:$O$407,"&gt;100")</f>
        <v>749</v>
      </c>
      <c r="D33">
        <f>SUMIFS('Cost and Weather Data by Garage'!$O$2:$O$407,'Cost and Weather Data by Garage'!$A$2:$A$407,AWSSI!$B33,'Cost and Weather Data by Garage'!$B$2:$B$407,"w1213",'Cost and Weather Data by Garage'!$O$2:$O$407,"&gt;100")</f>
        <v>868</v>
      </c>
      <c r="E33">
        <f>SUMIFS('Cost and Weather Data by Garage'!$O$2:$O$407,'Cost and Weather Data by Garage'!$A$2:$A$407,AWSSI!$B33,'Cost and Weather Data by Garage'!$B$2:$B$407,"w1314",'Cost and Weather Data by Garage'!$O$2:$O$407,"&gt;100")</f>
        <v>1378</v>
      </c>
      <c r="F33">
        <f>SUMIFS('Cost and Weather Data by Garage'!$O$2:$O$407,'Cost and Weather Data by Garage'!$A$2:$A$407,AWSSI!$B33,'Cost and Weather Data by Garage'!$B$2:$B$407,"w1415",'Cost and Weather Data by Garage'!$O$2:$O$407,"&gt;100")</f>
        <v>1342</v>
      </c>
      <c r="G33">
        <f>SUMIFS('Cost and Weather Data by Garage'!$O$2:$O$407,'Cost and Weather Data by Garage'!$A$2:$A$407,AWSSI!$B33,'Cost and Weather Data by Garage'!$B$2:$B$407,"w1516",'Cost and Weather Data by Garage'!$O$2:$O$407,"&gt;100")</f>
        <v>498</v>
      </c>
      <c r="H33">
        <f>SUMIFS('Cost and Weather Data by Garage'!$O$2:$O$407,'Cost and Weather Data by Garage'!$A$2:$A$407,AWSSI!$B33,'Cost and Weather Data by Garage'!$B$2:$B$407,"w1617",'Cost and Weather Data by Garage'!$O$2:$O$407,"&gt;100")</f>
        <v>911</v>
      </c>
      <c r="I33">
        <f>SUMIFS('Cost and Weather Data by Garage'!$O$2:$O$407,'Cost and Weather Data by Garage'!$A$2:$A$407,AWSSI!$B33,'Cost and Weather Data by Garage'!$B$2:$B$407,"w1718",'Cost and Weather Data by Garage'!$O$2:$O$407,"&gt;100")</f>
        <v>967</v>
      </c>
      <c r="J33">
        <f>SUMIFS('Cost and Weather Data by Garage'!$O$2:$O$407,'Cost and Weather Data by Garage'!$A$2:$A$407,AWSSI!$B33,'Cost and Weather Data by Garage'!$B$2:$B$407,"w1819",'Cost and Weather Data by Garage'!$O$2:$O$407,"&gt;100")</f>
        <v>989</v>
      </c>
      <c r="K33">
        <f>SUMIFS('Cost and Weather Data by Garage'!$O$2:$O$407,'Cost and Weather Data by Garage'!$A$2:$A$407,AWSSI!$B33,'Cost and Weather Data by Garage'!$B$2:$B$407,"w1920",'Cost and Weather Data by Garage'!$O$2:$O$407,"&gt;100")</f>
        <v>887</v>
      </c>
      <c r="L33">
        <f>SUMIFS('Cost and Weather Data by Garage'!$O$2:$O$407,'Cost and Weather Data by Garage'!$A$2:$A$407,AWSSI!$B33,'Cost and Weather Data by Garage'!$B$2:$B$407,"w2021",'Cost and Weather Data by Garage'!$O$2:$O$407,"&gt;100")</f>
        <v>0</v>
      </c>
      <c r="M33">
        <f>SUMIFS('Cost and Weather Data by Garage'!$O$2:$O$407,'Cost and Weather Data by Garage'!$A$2:$A$407,AWSSI!$B33,'Cost and Weather Data by Garage'!$B$2:$B$407,"w2122",'Cost and Weather Data by Garage'!$O$2:$O$407,"&gt;100")</f>
        <v>914</v>
      </c>
      <c r="N33" s="4">
        <f t="shared" si="0"/>
        <v>749</v>
      </c>
      <c r="O33" s="4">
        <f t="shared" si="1"/>
        <v>868</v>
      </c>
      <c r="P33" s="4">
        <f t="shared" si="2"/>
        <v>1378</v>
      </c>
      <c r="Q33" s="4">
        <f t="shared" si="3"/>
        <v>1342</v>
      </c>
      <c r="R33" s="4">
        <f t="shared" si="4"/>
        <v>498</v>
      </c>
      <c r="S33" s="4">
        <f t="shared" si="5"/>
        <v>911</v>
      </c>
      <c r="T33" s="4">
        <f t="shared" si="6"/>
        <v>967</v>
      </c>
      <c r="U33" s="4">
        <f t="shared" si="7"/>
        <v>989</v>
      </c>
      <c r="V33" s="4">
        <f t="shared" si="8"/>
        <v>887</v>
      </c>
      <c r="W33" s="4" t="str">
        <f t="shared" si="9"/>
        <v>--</v>
      </c>
      <c r="X33" s="4">
        <f t="shared" si="10"/>
        <v>914</v>
      </c>
    </row>
    <row r="34" spans="1:24" x14ac:dyDescent="0.35">
      <c r="A34">
        <v>1740</v>
      </c>
      <c r="B34" t="s">
        <v>121</v>
      </c>
      <c r="C34">
        <f>SUMIFS('Cost and Weather Data by Garage'!$O$2:$O$407,'Cost and Weather Data by Garage'!$A$2:$A$407,AWSSI!$B34,'Cost and Weather Data by Garage'!$B$2:$B$407,"w1112",'Cost and Weather Data by Garage'!$O$2:$O$407,"&gt;100")</f>
        <v>1135</v>
      </c>
      <c r="D34">
        <f>SUMIFS('Cost and Weather Data by Garage'!$O$2:$O$407,'Cost and Weather Data by Garage'!$A$2:$A$407,AWSSI!$B34,'Cost and Weather Data by Garage'!$B$2:$B$407,"w1213",'Cost and Weather Data by Garage'!$O$2:$O$407,"&gt;100")</f>
        <v>1443</v>
      </c>
      <c r="E34">
        <f>SUMIFS('Cost and Weather Data by Garage'!$O$2:$O$407,'Cost and Weather Data by Garage'!$A$2:$A$407,AWSSI!$B34,'Cost and Weather Data by Garage'!$B$2:$B$407,"w1314",'Cost and Weather Data by Garage'!$O$2:$O$407,"&gt;100")</f>
        <v>1911</v>
      </c>
      <c r="F34">
        <f>SUMIFS('Cost and Weather Data by Garage'!$O$2:$O$407,'Cost and Weather Data by Garage'!$A$2:$A$407,AWSSI!$B34,'Cost and Weather Data by Garage'!$B$2:$B$407,"w1415",'Cost and Weather Data by Garage'!$O$2:$O$407,"&gt;100")</f>
        <v>2174</v>
      </c>
      <c r="G34">
        <f>SUMIFS('Cost and Weather Data by Garage'!$O$2:$O$407,'Cost and Weather Data by Garage'!$A$2:$A$407,AWSSI!$B34,'Cost and Weather Data by Garage'!$B$2:$B$407,"w1516",'Cost and Weather Data by Garage'!$O$2:$O$407,"&gt;100")</f>
        <v>510</v>
      </c>
      <c r="H34">
        <f>SUMIFS('Cost and Weather Data by Garage'!$O$2:$O$407,'Cost and Weather Data by Garage'!$A$2:$A$407,AWSSI!$B34,'Cost and Weather Data by Garage'!$B$2:$B$407,"w1617",'Cost and Weather Data by Garage'!$O$2:$O$407,"&gt;100")</f>
        <v>1713</v>
      </c>
      <c r="I34">
        <f>SUMIFS('Cost and Weather Data by Garage'!$O$2:$O$407,'Cost and Weather Data by Garage'!$A$2:$A$407,AWSSI!$B34,'Cost and Weather Data by Garage'!$B$2:$B$407,"w1718",'Cost and Weather Data by Garage'!$O$2:$O$407,"&gt;100")</f>
        <v>1837</v>
      </c>
      <c r="J34">
        <f>SUMIFS('Cost and Weather Data by Garage'!$O$2:$O$407,'Cost and Weather Data by Garage'!$A$2:$A$407,AWSSI!$B34,'Cost and Weather Data by Garage'!$B$2:$B$407,"w1819",'Cost and Weather Data by Garage'!$O$2:$O$407,"&gt;100")</f>
        <v>2382</v>
      </c>
      <c r="K34">
        <f>SUMIFS('Cost and Weather Data by Garage'!$O$2:$O$407,'Cost and Weather Data by Garage'!$A$2:$A$407,AWSSI!$B34,'Cost and Weather Data by Garage'!$B$2:$B$407,"w1920",'Cost and Weather Data by Garage'!$O$2:$O$407,"&gt;100")</f>
        <v>1261</v>
      </c>
      <c r="L34">
        <f>SUMIFS('Cost and Weather Data by Garage'!$O$2:$O$407,'Cost and Weather Data by Garage'!$A$2:$A$407,AWSSI!$B34,'Cost and Weather Data by Garage'!$B$2:$B$407,"w2021",'Cost and Weather Data by Garage'!$O$2:$O$407,"&gt;100")</f>
        <v>1076</v>
      </c>
      <c r="M34">
        <f>SUMIFS('Cost and Weather Data by Garage'!$O$2:$O$407,'Cost and Weather Data by Garage'!$A$2:$A$407,AWSSI!$B34,'Cost and Weather Data by Garage'!$B$2:$B$407,"w2122",'Cost and Weather Data by Garage'!$O$2:$O$407,"&gt;100")</f>
        <v>912</v>
      </c>
      <c r="N34" s="4">
        <f t="shared" si="0"/>
        <v>1135</v>
      </c>
      <c r="O34" s="4">
        <f t="shared" si="1"/>
        <v>1443</v>
      </c>
      <c r="P34" s="4">
        <f t="shared" si="2"/>
        <v>1911</v>
      </c>
      <c r="Q34" s="4">
        <f t="shared" si="3"/>
        <v>2174</v>
      </c>
      <c r="R34" s="4">
        <f t="shared" si="4"/>
        <v>510</v>
      </c>
      <c r="S34" s="4">
        <f t="shared" si="5"/>
        <v>1713</v>
      </c>
      <c r="T34" s="4">
        <f t="shared" si="6"/>
        <v>1837</v>
      </c>
      <c r="U34" s="4">
        <f t="shared" si="7"/>
        <v>2382</v>
      </c>
      <c r="V34" s="4">
        <f t="shared" si="8"/>
        <v>1261</v>
      </c>
      <c r="W34" s="4">
        <f t="shared" si="9"/>
        <v>1076</v>
      </c>
      <c r="X34" s="4">
        <f t="shared" si="10"/>
        <v>912</v>
      </c>
    </row>
    <row r="35" spans="1:24" x14ac:dyDescent="0.35">
      <c r="A35">
        <v>1440</v>
      </c>
      <c r="B35" t="s">
        <v>117</v>
      </c>
      <c r="C35">
        <f>SUMIFS('Cost and Weather Data by Garage'!$O$2:$O$407,'Cost and Weather Data by Garage'!$A$2:$A$407,AWSSI!$B35,'Cost and Weather Data by Garage'!$B$2:$B$407,"w1112",'Cost and Weather Data by Garage'!$O$2:$O$407,"&gt;100")</f>
        <v>422</v>
      </c>
      <c r="D35">
        <f>SUMIFS('Cost and Weather Data by Garage'!$O$2:$O$407,'Cost and Weather Data by Garage'!$A$2:$A$407,AWSSI!$B35,'Cost and Weather Data by Garage'!$B$2:$B$407,"w1213",'Cost and Weather Data by Garage'!$O$2:$O$407,"&gt;100")</f>
        <v>645</v>
      </c>
      <c r="E35">
        <f>SUMIFS('Cost and Weather Data by Garage'!$O$2:$O$407,'Cost and Weather Data by Garage'!$A$2:$A$407,AWSSI!$B35,'Cost and Weather Data by Garage'!$B$2:$B$407,"w1314",'Cost and Weather Data by Garage'!$O$2:$O$407,"&gt;100")</f>
        <v>1553</v>
      </c>
      <c r="F35">
        <f>SUMIFS('Cost and Weather Data by Garage'!$O$2:$O$407,'Cost and Weather Data by Garage'!$A$2:$A$407,AWSSI!$B35,'Cost and Weather Data by Garage'!$B$2:$B$407,"w1415",'Cost and Weather Data by Garage'!$O$2:$O$407,"&gt;100")</f>
        <v>1428</v>
      </c>
      <c r="G35">
        <f>SUMIFS('Cost and Weather Data by Garage'!$O$2:$O$407,'Cost and Weather Data by Garage'!$A$2:$A$407,AWSSI!$B35,'Cost and Weather Data by Garage'!$B$2:$B$407,"w1516",'Cost and Weather Data by Garage'!$O$2:$O$407,"&gt;100")</f>
        <v>486</v>
      </c>
      <c r="H35">
        <f>SUMIFS('Cost and Weather Data by Garage'!$O$2:$O$407,'Cost and Weather Data by Garage'!$A$2:$A$407,AWSSI!$B35,'Cost and Weather Data by Garage'!$B$2:$B$407,"w1617",'Cost and Weather Data by Garage'!$O$2:$O$407,"&gt;100")</f>
        <v>709</v>
      </c>
      <c r="I35">
        <f>SUMIFS('Cost and Weather Data by Garage'!$O$2:$O$407,'Cost and Weather Data by Garage'!$A$2:$A$407,AWSSI!$B35,'Cost and Weather Data by Garage'!$B$2:$B$407,"w1718",'Cost and Weather Data by Garage'!$O$2:$O$407,"&gt;100")</f>
        <v>1023</v>
      </c>
      <c r="J35">
        <f>SUMIFS('Cost and Weather Data by Garage'!$O$2:$O$407,'Cost and Weather Data by Garage'!$A$2:$A$407,AWSSI!$B35,'Cost and Weather Data by Garage'!$B$2:$B$407,"w1819",'Cost and Weather Data by Garage'!$O$2:$O$407,"&gt;100")</f>
        <v>791</v>
      </c>
      <c r="K35">
        <f>SUMIFS('Cost and Weather Data by Garage'!$O$2:$O$407,'Cost and Weather Data by Garage'!$A$2:$A$407,AWSSI!$B35,'Cost and Weather Data by Garage'!$B$2:$B$407,"w1920",'Cost and Weather Data by Garage'!$O$2:$O$407,"&gt;100")</f>
        <v>600</v>
      </c>
      <c r="L35">
        <f>SUMIFS('Cost and Weather Data by Garage'!$O$2:$O$407,'Cost and Weather Data by Garage'!$A$2:$A$407,AWSSI!$B35,'Cost and Weather Data by Garage'!$B$2:$B$407,"w2021",'Cost and Weather Data by Garage'!$O$2:$O$407,"&gt;100")</f>
        <v>520</v>
      </c>
      <c r="M35">
        <f>SUMIFS('Cost and Weather Data by Garage'!$O$2:$O$407,'Cost and Weather Data by Garage'!$A$2:$A$407,AWSSI!$B35,'Cost and Weather Data by Garage'!$B$2:$B$407,"w2122",'Cost and Weather Data by Garage'!$O$2:$O$407,"&gt;100")</f>
        <v>886</v>
      </c>
      <c r="N35" s="4">
        <f t="shared" si="0"/>
        <v>422</v>
      </c>
      <c r="O35" s="4">
        <f t="shared" si="1"/>
        <v>645</v>
      </c>
      <c r="P35" s="4">
        <f t="shared" si="2"/>
        <v>1553</v>
      </c>
      <c r="Q35" s="4">
        <f t="shared" si="3"/>
        <v>1428</v>
      </c>
      <c r="R35" s="4">
        <f t="shared" si="4"/>
        <v>486</v>
      </c>
      <c r="S35" s="4">
        <f t="shared" si="5"/>
        <v>709</v>
      </c>
      <c r="T35" s="4">
        <f t="shared" si="6"/>
        <v>1023</v>
      </c>
      <c r="U35" s="4">
        <f t="shared" si="7"/>
        <v>791</v>
      </c>
      <c r="V35" s="4">
        <f t="shared" si="8"/>
        <v>600</v>
      </c>
      <c r="W35" s="4">
        <f t="shared" si="9"/>
        <v>520</v>
      </c>
      <c r="X35" s="4">
        <f t="shared" si="10"/>
        <v>886</v>
      </c>
    </row>
    <row r="36" spans="1:24" x14ac:dyDescent="0.35">
      <c r="A36">
        <v>1940</v>
      </c>
      <c r="B36" t="s">
        <v>88</v>
      </c>
      <c r="C36">
        <f>SUMIFS('Cost and Weather Data by Garage'!$O$2:$O$407,'Cost and Weather Data by Garage'!$A$2:$A$407,AWSSI!$B36,'Cost and Weather Data by Garage'!$B$2:$B$407,"w1112",'Cost and Weather Data by Garage'!$O$2:$O$407,"&gt;100")</f>
        <v>708</v>
      </c>
      <c r="D36">
        <f>SUMIFS('Cost and Weather Data by Garage'!$O$2:$O$407,'Cost and Weather Data by Garage'!$A$2:$A$407,AWSSI!$B36,'Cost and Weather Data by Garage'!$B$2:$B$407,"w1213",'Cost and Weather Data by Garage'!$O$2:$O$407,"&gt;100")</f>
        <v>1257</v>
      </c>
      <c r="E36">
        <f>SUMIFS('Cost and Weather Data by Garage'!$O$2:$O$407,'Cost and Weather Data by Garage'!$A$2:$A$407,AWSSI!$B36,'Cost and Weather Data by Garage'!$B$2:$B$407,"w1314",'Cost and Weather Data by Garage'!$O$2:$O$407,"&gt;100")</f>
        <v>2156</v>
      </c>
      <c r="F36">
        <f>SUMIFS('Cost and Weather Data by Garage'!$O$2:$O$407,'Cost and Weather Data by Garage'!$A$2:$A$407,AWSSI!$B36,'Cost and Weather Data by Garage'!$B$2:$B$407,"w1415",'Cost and Weather Data by Garage'!$O$2:$O$407,"&gt;100")</f>
        <v>1982</v>
      </c>
      <c r="G36">
        <f>SUMIFS('Cost and Weather Data by Garage'!$O$2:$O$407,'Cost and Weather Data by Garage'!$A$2:$A$407,AWSSI!$B36,'Cost and Weather Data by Garage'!$B$2:$B$407,"w1516",'Cost and Weather Data by Garage'!$O$2:$O$407,"&gt;100")</f>
        <v>579</v>
      </c>
      <c r="H36">
        <f>SUMIFS('Cost and Weather Data by Garage'!$O$2:$O$407,'Cost and Weather Data by Garage'!$A$2:$A$407,AWSSI!$B36,'Cost and Weather Data by Garage'!$B$2:$B$407,"w1617",'Cost and Weather Data by Garage'!$O$2:$O$407,"&gt;100")</f>
        <v>898</v>
      </c>
      <c r="I36">
        <f>SUMIFS('Cost and Weather Data by Garage'!$O$2:$O$407,'Cost and Weather Data by Garage'!$A$2:$A$407,AWSSI!$B36,'Cost and Weather Data by Garage'!$B$2:$B$407,"w1718",'Cost and Weather Data by Garage'!$O$2:$O$407,"&gt;100")</f>
        <v>1835</v>
      </c>
      <c r="J36">
        <f>SUMIFS('Cost and Weather Data by Garage'!$O$2:$O$407,'Cost and Weather Data by Garage'!$A$2:$A$407,AWSSI!$B36,'Cost and Weather Data by Garage'!$B$2:$B$407,"w1819",'Cost and Weather Data by Garage'!$O$2:$O$407,"&gt;100")</f>
        <v>2655</v>
      </c>
      <c r="K36">
        <f>SUMIFS('Cost and Weather Data by Garage'!$O$2:$O$407,'Cost and Weather Data by Garage'!$A$2:$A$407,AWSSI!$B36,'Cost and Weather Data by Garage'!$B$2:$B$407,"w1920",'Cost and Weather Data by Garage'!$O$2:$O$407,"&gt;100")</f>
        <v>1116</v>
      </c>
      <c r="L36">
        <f>SUMIFS('Cost and Weather Data by Garage'!$O$2:$O$407,'Cost and Weather Data by Garage'!$A$2:$A$407,AWSSI!$B36,'Cost and Weather Data by Garage'!$B$2:$B$407,"w2021",'Cost and Weather Data by Garage'!$O$2:$O$407,"&gt;100")</f>
        <v>1297</v>
      </c>
      <c r="M36">
        <f>SUMIFS('Cost and Weather Data by Garage'!$O$2:$O$407,'Cost and Weather Data by Garage'!$A$2:$A$407,AWSSI!$B36,'Cost and Weather Data by Garage'!$B$2:$B$407,"w2122",'Cost and Weather Data by Garage'!$O$2:$O$407,"&gt;100")</f>
        <v>1499</v>
      </c>
      <c r="N36" s="4">
        <f t="shared" si="0"/>
        <v>708</v>
      </c>
      <c r="O36" s="4">
        <f t="shared" si="1"/>
        <v>1257</v>
      </c>
      <c r="P36" s="4">
        <f t="shared" si="2"/>
        <v>2156</v>
      </c>
      <c r="Q36" s="4">
        <f t="shared" si="3"/>
        <v>1982</v>
      </c>
      <c r="R36" s="4">
        <f t="shared" si="4"/>
        <v>579</v>
      </c>
      <c r="S36" s="4">
        <f t="shared" si="5"/>
        <v>898</v>
      </c>
      <c r="T36" s="4">
        <f t="shared" si="6"/>
        <v>1835</v>
      </c>
      <c r="U36" s="4">
        <f t="shared" si="7"/>
        <v>2655</v>
      </c>
      <c r="V36" s="4">
        <f t="shared" si="8"/>
        <v>1116</v>
      </c>
      <c r="W36" s="4">
        <f t="shared" si="9"/>
        <v>1297</v>
      </c>
      <c r="X36" s="4">
        <f t="shared" si="10"/>
        <v>1499</v>
      </c>
    </row>
    <row r="37" spans="1:24" x14ac:dyDescent="0.35">
      <c r="A37">
        <v>1450</v>
      </c>
      <c r="B37" s="1" t="s">
        <v>118</v>
      </c>
      <c r="C37">
        <f>SUMIFS('Cost and Weather Data by Garage'!$O$2:$O$407,'Cost and Weather Data by Garage'!$A$2:$A$407,AWSSI!$B37,'Cost and Weather Data by Garage'!$B$2:$B$407,"w1112",'Cost and Weather Data by Garage'!$O$2:$O$407,"&gt;100")</f>
        <v>447</v>
      </c>
      <c r="D37">
        <f>SUMIFS('Cost and Weather Data by Garage'!$O$2:$O$407,'Cost and Weather Data by Garage'!$A$2:$A$407,AWSSI!$B37,'Cost and Weather Data by Garage'!$B$2:$B$407,"w1213",'Cost and Weather Data by Garage'!$O$2:$O$407,"&gt;100")</f>
        <v>921</v>
      </c>
      <c r="E37">
        <f>SUMIFS('Cost and Weather Data by Garage'!$O$2:$O$407,'Cost and Weather Data by Garage'!$A$2:$A$407,AWSSI!$B37,'Cost and Weather Data by Garage'!$B$2:$B$407,"w1314",'Cost and Weather Data by Garage'!$O$2:$O$407,"&gt;100")</f>
        <v>1539</v>
      </c>
      <c r="F37">
        <f>SUMIFS('Cost and Weather Data by Garage'!$O$2:$O$407,'Cost and Weather Data by Garage'!$A$2:$A$407,AWSSI!$B37,'Cost and Weather Data by Garage'!$B$2:$B$407,"w1415",'Cost and Weather Data by Garage'!$O$2:$O$407,"&gt;100")</f>
        <v>1177</v>
      </c>
      <c r="G37">
        <f>SUMIFS('Cost and Weather Data by Garage'!$O$2:$O$407,'Cost and Weather Data by Garage'!$A$2:$A$407,AWSSI!$B37,'Cost and Weather Data by Garage'!$B$2:$B$407,"w1516",'Cost and Weather Data by Garage'!$O$2:$O$407,"&gt;100")</f>
        <v>373</v>
      </c>
      <c r="H37">
        <f>SUMIFS('Cost and Weather Data by Garage'!$O$2:$O$407,'Cost and Weather Data by Garage'!$A$2:$A$407,AWSSI!$B37,'Cost and Weather Data by Garage'!$B$2:$B$407,"w1617",'Cost and Weather Data by Garage'!$O$2:$O$407,"&gt;100")</f>
        <v>698</v>
      </c>
      <c r="I37">
        <f>SUMIFS('Cost and Weather Data by Garage'!$O$2:$O$407,'Cost and Weather Data by Garage'!$A$2:$A$407,AWSSI!$B37,'Cost and Weather Data by Garage'!$B$2:$B$407,"w1718",'Cost and Weather Data by Garage'!$O$2:$O$407,"&gt;100")</f>
        <v>1168</v>
      </c>
      <c r="J37">
        <f>SUMIFS('Cost and Weather Data by Garage'!$O$2:$O$407,'Cost and Weather Data by Garage'!$A$2:$A$407,AWSSI!$B37,'Cost and Weather Data by Garage'!$B$2:$B$407,"w1819",'Cost and Weather Data by Garage'!$O$2:$O$407,"&gt;100")</f>
        <v>1303</v>
      </c>
      <c r="K37">
        <f>SUMIFS('Cost and Weather Data by Garage'!$O$2:$O$407,'Cost and Weather Data by Garage'!$A$2:$A$407,AWSSI!$B37,'Cost and Weather Data by Garage'!$B$2:$B$407,"w1920",'Cost and Weather Data by Garage'!$O$2:$O$407,"&gt;100")</f>
        <v>573</v>
      </c>
      <c r="L37">
        <f>SUMIFS('Cost and Weather Data by Garage'!$O$2:$O$407,'Cost and Weather Data by Garage'!$A$2:$A$407,AWSSI!$B37,'Cost and Weather Data by Garage'!$B$2:$B$407,"w2021",'Cost and Weather Data by Garage'!$O$2:$O$407,"&gt;100")</f>
        <v>613</v>
      </c>
      <c r="M37">
        <f>SUMIFS('Cost and Weather Data by Garage'!$O$2:$O$407,'Cost and Weather Data by Garage'!$A$2:$A$407,AWSSI!$B37,'Cost and Weather Data by Garage'!$B$2:$B$407,"w2122",'Cost and Weather Data by Garage'!$O$2:$O$407,"&gt;100")</f>
        <v>957</v>
      </c>
      <c r="N37" s="4">
        <f t="shared" si="0"/>
        <v>447</v>
      </c>
      <c r="O37" s="4">
        <f t="shared" si="1"/>
        <v>921</v>
      </c>
      <c r="P37" s="4">
        <f t="shared" si="2"/>
        <v>1539</v>
      </c>
      <c r="Q37" s="4">
        <f t="shared" si="3"/>
        <v>1177</v>
      </c>
      <c r="R37" s="4">
        <f t="shared" si="4"/>
        <v>373</v>
      </c>
      <c r="S37" s="4">
        <f t="shared" si="5"/>
        <v>698</v>
      </c>
      <c r="T37" s="4">
        <f t="shared" si="6"/>
        <v>1168</v>
      </c>
      <c r="U37" s="4">
        <f t="shared" si="7"/>
        <v>1303</v>
      </c>
      <c r="V37" s="4">
        <f t="shared" si="8"/>
        <v>573</v>
      </c>
      <c r="W37" s="4">
        <f t="shared" si="9"/>
        <v>613</v>
      </c>
      <c r="X37" s="4">
        <f t="shared" si="10"/>
        <v>957</v>
      </c>
    </row>
    <row r="38" spans="1:24" x14ac:dyDescent="0.35">
      <c r="A38">
        <v>1480</v>
      </c>
      <c r="B38" t="s">
        <v>89</v>
      </c>
      <c r="C38">
        <f>SUMIFS('Cost and Weather Data by Garage'!$O$2:$O$407,'Cost and Weather Data by Garage'!$A$2:$A$407,AWSSI!$B38,'Cost and Weather Data by Garage'!$B$2:$B$407,"w1112",'Cost and Weather Data by Garage'!$O$2:$O$407,"&gt;100")</f>
        <v>590</v>
      </c>
      <c r="D38">
        <f>SUMIFS('Cost and Weather Data by Garage'!$O$2:$O$407,'Cost and Weather Data by Garage'!$A$2:$A$407,AWSSI!$B38,'Cost and Weather Data by Garage'!$B$2:$B$407,"w1213",'Cost and Weather Data by Garage'!$O$2:$O$407,"&gt;100")</f>
        <v>919</v>
      </c>
      <c r="E38">
        <f>SUMIFS('Cost and Weather Data by Garage'!$O$2:$O$407,'Cost and Weather Data by Garage'!$A$2:$A$407,AWSSI!$B38,'Cost and Weather Data by Garage'!$B$2:$B$407,"w1314",'Cost and Weather Data by Garage'!$O$2:$O$407,"&gt;100")</f>
        <v>1133</v>
      </c>
      <c r="F38">
        <f>SUMIFS('Cost and Weather Data by Garage'!$O$2:$O$407,'Cost and Weather Data by Garage'!$A$2:$A$407,AWSSI!$B38,'Cost and Weather Data by Garage'!$B$2:$B$407,"w1415",'Cost and Weather Data by Garage'!$O$2:$O$407,"&gt;100")</f>
        <v>1485</v>
      </c>
      <c r="G38">
        <f>SUMIFS('Cost and Weather Data by Garage'!$O$2:$O$407,'Cost and Weather Data by Garage'!$A$2:$A$407,AWSSI!$B38,'Cost and Weather Data by Garage'!$B$2:$B$407,"w1516",'Cost and Weather Data by Garage'!$O$2:$O$407,"&gt;100")</f>
        <v>127</v>
      </c>
      <c r="H38">
        <f>SUMIFS('Cost and Weather Data by Garage'!$O$2:$O$407,'Cost and Weather Data by Garage'!$A$2:$A$407,AWSSI!$B38,'Cost and Weather Data by Garage'!$B$2:$B$407,"w1617",'Cost and Weather Data by Garage'!$O$2:$O$407,"&gt;100")</f>
        <v>671</v>
      </c>
      <c r="I38">
        <f>SUMIFS('Cost and Weather Data by Garage'!$O$2:$O$407,'Cost and Weather Data by Garage'!$A$2:$A$407,AWSSI!$B38,'Cost and Weather Data by Garage'!$B$2:$B$407,"w1718",'Cost and Weather Data by Garage'!$O$2:$O$407,"&gt;100")</f>
        <v>1131</v>
      </c>
      <c r="J38">
        <f>SUMIFS('Cost and Weather Data by Garage'!$O$2:$O$407,'Cost and Weather Data by Garage'!$A$2:$A$407,AWSSI!$B38,'Cost and Weather Data by Garage'!$B$2:$B$407,"w1819",'Cost and Weather Data by Garage'!$O$2:$O$407,"&gt;100")</f>
        <v>0</v>
      </c>
      <c r="K38">
        <f>SUMIFS('Cost and Weather Data by Garage'!$O$2:$O$407,'Cost and Weather Data by Garage'!$A$2:$A$407,AWSSI!$B38,'Cost and Weather Data by Garage'!$B$2:$B$407,"w1920",'Cost and Weather Data by Garage'!$O$2:$O$407,"&gt;100")</f>
        <v>0</v>
      </c>
      <c r="L38">
        <f>SUMIFS('Cost and Weather Data by Garage'!$O$2:$O$407,'Cost and Weather Data by Garage'!$A$2:$A$407,AWSSI!$B38,'Cost and Weather Data by Garage'!$B$2:$B$407,"w2021",'Cost and Weather Data by Garage'!$O$2:$O$407,"&gt;100")</f>
        <v>0</v>
      </c>
      <c r="M38">
        <f>SUMIFS('Cost and Weather Data by Garage'!$O$2:$O$407,'Cost and Weather Data by Garage'!$A$2:$A$407,AWSSI!$B38,'Cost and Weather Data by Garage'!$B$2:$B$407,"w2122",'Cost and Weather Data by Garage'!$O$2:$O$407,"&gt;100")</f>
        <v>0</v>
      </c>
      <c r="N38" s="4">
        <f t="shared" si="0"/>
        <v>590</v>
      </c>
      <c r="O38" s="4">
        <f t="shared" si="1"/>
        <v>919</v>
      </c>
      <c r="P38" s="4">
        <f t="shared" si="2"/>
        <v>1133</v>
      </c>
      <c r="Q38" s="4">
        <f t="shared" si="3"/>
        <v>1485</v>
      </c>
      <c r="R38" s="4">
        <f t="shared" si="4"/>
        <v>127</v>
      </c>
      <c r="S38" s="4">
        <f t="shared" si="5"/>
        <v>671</v>
      </c>
      <c r="T38" s="4">
        <f t="shared" si="6"/>
        <v>1131</v>
      </c>
      <c r="U38" s="4" t="str">
        <f t="shared" si="7"/>
        <v>--</v>
      </c>
      <c r="V38" s="4" t="str">
        <f t="shared" si="8"/>
        <v>--</v>
      </c>
      <c r="W38" s="4" t="str">
        <f t="shared" si="9"/>
        <v>--</v>
      </c>
      <c r="X38" s="4" t="str">
        <f t="shared" si="10"/>
        <v>--</v>
      </c>
    </row>
    <row r="39" spans="1:24" x14ac:dyDescent="0.35">
      <c r="A39">
        <v>1130</v>
      </c>
      <c r="B39" t="s">
        <v>128</v>
      </c>
      <c r="C39">
        <f>SUMIFS('Cost and Weather Data by Garage'!$O$2:$O$407,'Cost and Weather Data by Garage'!$A$2:$A$407,AWSSI!$B39,'Cost and Weather Data by Garage'!$B$2:$B$407,"w1112",'Cost and Weather Data by Garage'!$O$2:$O$407,"&gt;100")</f>
        <v>0</v>
      </c>
      <c r="D39">
        <f>SUMIFS('Cost and Weather Data by Garage'!$O$2:$O$407,'Cost and Weather Data by Garage'!$A$2:$A$407,AWSSI!$B39,'Cost and Weather Data by Garage'!$B$2:$B$407,"w1213",'Cost and Weather Data by Garage'!$O$2:$O$407,"&gt;100")</f>
        <v>0</v>
      </c>
      <c r="E39">
        <f>SUMIFS('Cost and Weather Data by Garage'!$O$2:$O$407,'Cost and Weather Data by Garage'!$A$2:$A$407,AWSSI!$B39,'Cost and Weather Data by Garage'!$B$2:$B$407,"w1314",'Cost and Weather Data by Garage'!$O$2:$O$407,"&gt;100")</f>
        <v>0</v>
      </c>
      <c r="F39">
        <f>SUMIFS('Cost and Weather Data by Garage'!$O$2:$O$407,'Cost and Weather Data by Garage'!$A$2:$A$407,AWSSI!$B39,'Cost and Weather Data by Garage'!$B$2:$B$407,"w1415",'Cost and Weather Data by Garage'!$O$2:$O$407,"&gt;100")</f>
        <v>0</v>
      </c>
      <c r="G39">
        <f>SUMIFS('Cost and Weather Data by Garage'!$O$2:$O$407,'Cost and Weather Data by Garage'!$A$2:$A$407,AWSSI!$B39,'Cost and Weather Data by Garage'!$B$2:$B$407,"w1516",'Cost and Weather Data by Garage'!$O$2:$O$407,"&gt;100")</f>
        <v>663</v>
      </c>
      <c r="H39">
        <f>SUMIFS('Cost and Weather Data by Garage'!$O$2:$O$407,'Cost and Weather Data by Garage'!$A$2:$A$407,AWSSI!$B39,'Cost and Weather Data by Garage'!$B$2:$B$407,"w1617",'Cost and Weather Data by Garage'!$O$2:$O$407,"&gt;100")</f>
        <v>1860</v>
      </c>
      <c r="I39">
        <f>SUMIFS('Cost and Weather Data by Garage'!$O$2:$O$407,'Cost and Weather Data by Garage'!$A$2:$A$407,AWSSI!$B39,'Cost and Weather Data by Garage'!$B$2:$B$407,"w1718",'Cost and Weather Data by Garage'!$O$2:$O$407,"&gt;100")</f>
        <v>1860</v>
      </c>
      <c r="J39">
        <f>SUMIFS('Cost and Weather Data by Garage'!$O$2:$O$407,'Cost and Weather Data by Garage'!$A$2:$A$407,AWSSI!$B39,'Cost and Weather Data by Garage'!$B$2:$B$407,"w1819",'Cost and Weather Data by Garage'!$O$2:$O$407,"&gt;100")</f>
        <v>1926</v>
      </c>
      <c r="K39">
        <f>SUMIFS('Cost and Weather Data by Garage'!$O$2:$O$407,'Cost and Weather Data by Garage'!$A$2:$A$407,AWSSI!$B39,'Cost and Weather Data by Garage'!$B$2:$B$407,"w1920",'Cost and Weather Data by Garage'!$O$2:$O$407,"&gt;100")</f>
        <v>1371</v>
      </c>
      <c r="L39">
        <f>SUMIFS('Cost and Weather Data by Garage'!$O$2:$O$407,'Cost and Weather Data by Garage'!$A$2:$A$407,AWSSI!$B39,'Cost and Weather Data by Garage'!$B$2:$B$407,"w2021",'Cost and Weather Data by Garage'!$O$2:$O$407,"&gt;100")</f>
        <v>1642</v>
      </c>
      <c r="M39">
        <f>SUMIFS('Cost and Weather Data by Garage'!$O$2:$O$407,'Cost and Weather Data by Garage'!$A$2:$A$407,AWSSI!$B39,'Cost and Weather Data by Garage'!$B$2:$B$407,"w2122",'Cost and Weather Data by Garage'!$O$2:$O$407,"&gt;100")</f>
        <v>1332</v>
      </c>
      <c r="N39" s="4" t="str">
        <f t="shared" si="0"/>
        <v>--</v>
      </c>
      <c r="O39" s="4" t="str">
        <f t="shared" si="1"/>
        <v>--</v>
      </c>
      <c r="P39" s="4" t="str">
        <f t="shared" si="2"/>
        <v>--</v>
      </c>
      <c r="Q39" s="4" t="str">
        <f t="shared" si="3"/>
        <v>--</v>
      </c>
      <c r="R39" s="4">
        <f t="shared" si="4"/>
        <v>663</v>
      </c>
      <c r="S39" s="4">
        <f t="shared" si="5"/>
        <v>1860</v>
      </c>
      <c r="T39" s="4">
        <f t="shared" si="6"/>
        <v>1860</v>
      </c>
      <c r="U39" s="4">
        <f t="shared" si="7"/>
        <v>1926</v>
      </c>
      <c r="V39" s="4">
        <f t="shared" si="8"/>
        <v>1371</v>
      </c>
      <c r="W39" s="4">
        <f t="shared" si="9"/>
        <v>1642</v>
      </c>
      <c r="X39" s="4">
        <f t="shared" si="10"/>
        <v>1332</v>
      </c>
    </row>
    <row r="40" spans="1:24" x14ac:dyDescent="0.35">
      <c r="A40">
        <v>1460</v>
      </c>
      <c r="B40" t="s">
        <v>119</v>
      </c>
      <c r="C40">
        <f>SUMIFS('Cost and Weather Data by Garage'!$O$2:$O$407,'Cost and Weather Data by Garage'!$A$2:$A$407,AWSSI!$B40,'Cost and Weather Data by Garage'!$B$2:$B$407,"w1112",'Cost and Weather Data by Garage'!$O$2:$O$407,"&gt;100")</f>
        <v>333</v>
      </c>
      <c r="D40">
        <f>SUMIFS('Cost and Weather Data by Garage'!$O$2:$O$407,'Cost and Weather Data by Garage'!$A$2:$A$407,AWSSI!$B40,'Cost and Weather Data by Garage'!$B$2:$B$407,"w1213",'Cost and Weather Data by Garage'!$O$2:$O$407,"&gt;100")</f>
        <v>584</v>
      </c>
      <c r="E40">
        <f>SUMIFS('Cost and Weather Data by Garage'!$O$2:$O$407,'Cost and Weather Data by Garage'!$A$2:$A$407,AWSSI!$B40,'Cost and Weather Data by Garage'!$B$2:$B$407,"w1314",'Cost and Weather Data by Garage'!$O$2:$O$407,"&gt;100")</f>
        <v>1316</v>
      </c>
      <c r="F40">
        <f>SUMIFS('Cost and Weather Data by Garage'!$O$2:$O$407,'Cost and Weather Data by Garage'!$A$2:$A$407,AWSSI!$B40,'Cost and Weather Data by Garage'!$B$2:$B$407,"w1415",'Cost and Weather Data by Garage'!$O$2:$O$407,"&gt;100")</f>
        <v>1148</v>
      </c>
      <c r="G40">
        <f>SUMIFS('Cost and Weather Data by Garage'!$O$2:$O$407,'Cost and Weather Data by Garage'!$A$2:$A$407,AWSSI!$B40,'Cost and Weather Data by Garage'!$B$2:$B$407,"w1516",'Cost and Weather Data by Garage'!$O$2:$O$407,"&gt;100")</f>
        <v>366</v>
      </c>
      <c r="H40">
        <f>SUMIFS('Cost and Weather Data by Garage'!$O$2:$O$407,'Cost and Weather Data by Garage'!$A$2:$A$407,AWSSI!$B40,'Cost and Weather Data by Garage'!$B$2:$B$407,"w1617",'Cost and Weather Data by Garage'!$O$2:$O$407,"&gt;100")</f>
        <v>534</v>
      </c>
      <c r="I40">
        <f>SUMIFS('Cost and Weather Data by Garage'!$O$2:$O$407,'Cost and Weather Data by Garage'!$A$2:$A$407,AWSSI!$B40,'Cost and Weather Data by Garage'!$B$2:$B$407,"w1718",'Cost and Weather Data by Garage'!$O$2:$O$407,"&gt;100")</f>
        <v>727</v>
      </c>
      <c r="J40">
        <f>SUMIFS('Cost and Weather Data by Garage'!$O$2:$O$407,'Cost and Weather Data by Garage'!$A$2:$A$407,AWSSI!$B40,'Cost and Weather Data by Garage'!$B$2:$B$407,"w1819",'Cost and Weather Data by Garage'!$O$2:$O$407,"&gt;100")</f>
        <v>772</v>
      </c>
      <c r="K40">
        <f>SUMIFS('Cost and Weather Data by Garage'!$O$2:$O$407,'Cost and Weather Data by Garage'!$A$2:$A$407,AWSSI!$B40,'Cost and Weather Data by Garage'!$B$2:$B$407,"w1920",'Cost and Weather Data by Garage'!$O$2:$O$407,"&gt;100")</f>
        <v>489</v>
      </c>
      <c r="L40">
        <f>SUMIFS('Cost and Weather Data by Garage'!$O$2:$O$407,'Cost and Weather Data by Garage'!$A$2:$A$407,AWSSI!$B40,'Cost and Weather Data by Garage'!$B$2:$B$407,"w2021",'Cost and Weather Data by Garage'!$O$2:$O$407,"&gt;100")</f>
        <v>556</v>
      </c>
      <c r="M40">
        <f>SUMIFS('Cost and Weather Data by Garage'!$O$2:$O$407,'Cost and Weather Data by Garage'!$A$2:$A$407,AWSSI!$B40,'Cost and Weather Data by Garage'!$B$2:$B$407,"w2122",'Cost and Weather Data by Garage'!$O$2:$O$407,"&gt;100")</f>
        <v>694</v>
      </c>
      <c r="N40" s="4">
        <f t="shared" si="0"/>
        <v>333</v>
      </c>
      <c r="O40" s="4">
        <f t="shared" si="1"/>
        <v>584</v>
      </c>
      <c r="P40" s="4">
        <f t="shared" si="2"/>
        <v>1316</v>
      </c>
      <c r="Q40" s="4">
        <f t="shared" si="3"/>
        <v>1148</v>
      </c>
      <c r="R40" s="4">
        <f t="shared" si="4"/>
        <v>366</v>
      </c>
      <c r="S40" s="4">
        <f t="shared" si="5"/>
        <v>534</v>
      </c>
      <c r="T40" s="4">
        <f t="shared" si="6"/>
        <v>727</v>
      </c>
      <c r="U40" s="4">
        <f t="shared" si="7"/>
        <v>772</v>
      </c>
      <c r="V40" s="4">
        <f t="shared" si="8"/>
        <v>489</v>
      </c>
      <c r="W40" s="4">
        <f t="shared" si="9"/>
        <v>556</v>
      </c>
      <c r="X40" s="4">
        <f t="shared" si="10"/>
        <v>694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zoomScaleNormal="100" workbookViewId="0">
      <selection activeCell="B11" sqref="B11"/>
    </sheetView>
  </sheetViews>
  <sheetFormatPr defaultRowHeight="14.5" x14ac:dyDescent="0.35"/>
  <cols>
    <col min="1" max="1" width="8.81640625" customWidth="1"/>
    <col min="2" max="2" width="16.90625" customWidth="1"/>
    <col min="3" max="13" width="11.81640625" customWidth="1"/>
  </cols>
  <sheetData>
    <row r="1" spans="1:13" x14ac:dyDescent="0.35">
      <c r="A1" s="5" t="s">
        <v>66</v>
      </c>
      <c r="B1" s="5" t="s">
        <v>67</v>
      </c>
      <c r="C1" s="2" t="s">
        <v>90</v>
      </c>
      <c r="D1" s="2" t="s">
        <v>91</v>
      </c>
      <c r="E1" s="2" t="s">
        <v>92</v>
      </c>
      <c r="F1" s="2" t="s">
        <v>93</v>
      </c>
      <c r="G1" s="2" t="s">
        <v>94</v>
      </c>
      <c r="H1" s="2" t="s">
        <v>95</v>
      </c>
      <c r="I1" s="2" t="s">
        <v>96</v>
      </c>
      <c r="J1" s="2" t="s">
        <v>97</v>
      </c>
      <c r="K1" s="2" t="s">
        <v>98</v>
      </c>
      <c r="L1" s="2" t="s">
        <v>99</v>
      </c>
      <c r="M1" s="2" t="s">
        <v>100</v>
      </c>
    </row>
    <row r="2" spans="1:13" x14ac:dyDescent="0.35">
      <c r="A2">
        <v>1950</v>
      </c>
      <c r="B2" t="s">
        <v>127</v>
      </c>
      <c r="C2" s="3">
        <f>SUMIFS('Cost and Weather Data by Garage'!$F$2:$F$407,'Cost and Weather Data by Garage'!$A$2:$A$407,AWSSI!$B2,'Cost and Weather Data by Garage'!$B$2:$B$407,"w1112",'Cost and Weather Data by Garage'!$F$2:$F$407,"&gt;0")</f>
        <v>277128.84999999998</v>
      </c>
      <c r="D2" s="3">
        <f>SUMIFS('Cost and Weather Data by Garage'!$F$2:$F$407,'Cost and Weather Data by Garage'!$A$2:$A$407,AWSSI!$B2,'Cost and Weather Data by Garage'!$B$2:$B$407,"w1213",'Cost and Weather Data by Garage'!$F$2:$F$407,"&gt;0")</f>
        <v>366852.4</v>
      </c>
      <c r="E2" s="3">
        <f>SUMIFS('Cost and Weather Data by Garage'!$F$2:$F$407,'Cost and Weather Data by Garage'!$A$2:$A$407,AWSSI!$B2,'Cost and Weather Data by Garage'!$B$2:$B$407,"w1314",'Cost and Weather Data by Garage'!$F$2:$F$407,"&gt;0")</f>
        <v>393402.33</v>
      </c>
      <c r="F2" s="3">
        <f>SUMIFS('Cost and Weather Data by Garage'!$F$2:$F$407,'Cost and Weather Data by Garage'!$A$2:$A$407,AWSSI!$B2,'Cost and Weather Data by Garage'!$B$2:$B$407,"w1415",'Cost and Weather Data by Garage'!$F$2:$F$407,"&gt;0")</f>
        <v>420667.93</v>
      </c>
      <c r="G2" s="3">
        <f>SUMIFS('Cost and Weather Data by Garage'!$F$2:$F$407,'Cost and Weather Data by Garage'!$A$2:$A$407,AWSSI!$B2,'Cost and Weather Data by Garage'!$B$2:$B$407,"w1516",'Cost and Weather Data by Garage'!$F$2:$F$407,"&gt;0")</f>
        <v>342795.18</v>
      </c>
      <c r="H2" s="3">
        <f>SUMIFS('Cost and Weather Data by Garage'!$F$2:$F$407,'Cost and Weather Data by Garage'!$A$2:$A$407,AWSSI!$B2,'Cost and Weather Data by Garage'!$B$2:$B$407,"w1617",'Cost and Weather Data by Garage'!$F$2:$F$407,"&gt;0")</f>
        <v>582085.6</v>
      </c>
      <c r="I2" s="3">
        <f>SUMIFS('Cost and Weather Data by Garage'!$F$2:$F$407,'Cost and Weather Data by Garage'!$A$2:$A$407,AWSSI!$B2,'Cost and Weather Data by Garage'!$B$2:$B$407,"w1718",'Cost and Weather Data by Garage'!$F$2:$F$407,"&gt;0")</f>
        <v>581711.47</v>
      </c>
      <c r="J2" s="3">
        <f>SUMIFS('Cost and Weather Data by Garage'!$F$2:$F$407,'Cost and Weather Data by Garage'!$A$2:$A$407,AWSSI!$B2,'Cost and Weather Data by Garage'!$B$2:$B$407,"w1819",'Cost and Weather Data by Garage'!$F$2:$F$407,"&gt;0")</f>
        <v>841153.25</v>
      </c>
      <c r="K2" s="3">
        <f>SUMIFS('Cost and Weather Data by Garage'!$F$2:$F$407,'Cost and Weather Data by Garage'!$A$2:$A$407,AWSSI!$B2,'Cost and Weather Data by Garage'!$B$2:$B$407,"w1920",'Cost and Weather Data by Garage'!$F$2:$F$407,"&gt;0")</f>
        <v>623364.14</v>
      </c>
      <c r="L2" s="3">
        <f>SUMIFS('Cost and Weather Data by Garage'!$F$2:$F$407,'Cost and Weather Data by Garage'!$A$2:$A$407,AWSSI!$B2,'Cost and Weather Data by Garage'!$B$2:$B$407,"w2021",'Cost and Weather Data by Garage'!$F$2:$F$407,"&gt;0")</f>
        <v>484845.35</v>
      </c>
      <c r="M2" s="3">
        <f>SUMIFS('Cost and Weather Data by Garage'!$F$2:$F$407,'Cost and Weather Data by Garage'!$A$2:$A$407,AWSSI!$B2,'Cost and Weather Data by Garage'!$B$2:$B$407,"w2122",'Cost and Weather Data by Garage'!$F$2:$F$407,"&gt;0")</f>
        <v>574730.05000000005</v>
      </c>
    </row>
    <row r="3" spans="1:13" x14ac:dyDescent="0.35">
      <c r="A3">
        <v>1110</v>
      </c>
      <c r="B3" t="s">
        <v>68</v>
      </c>
      <c r="C3" s="3">
        <f>SUMIFS('Cost and Weather Data by Garage'!$F$2:$F$407,'Cost and Weather Data by Garage'!$A$2:$A$407,AWSSI!$B3,'Cost and Weather Data by Garage'!$B$2:$B$407,"w1112",'Cost and Weather Data by Garage'!$F$2:$F$407,"&gt;0")</f>
        <v>283049.98</v>
      </c>
      <c r="D3" s="3">
        <f>SUMIFS('Cost and Weather Data by Garage'!$F$2:$F$407,'Cost and Weather Data by Garage'!$A$2:$A$407,AWSSI!$B3,'Cost and Weather Data by Garage'!$B$2:$B$407,"w1213",'Cost and Weather Data by Garage'!$F$2:$F$407,"&gt;0")</f>
        <v>528382.9</v>
      </c>
      <c r="E3" s="3">
        <f>SUMIFS('Cost and Weather Data by Garage'!$F$2:$F$407,'Cost and Weather Data by Garage'!$A$2:$A$407,AWSSI!$B3,'Cost and Weather Data by Garage'!$B$2:$B$407,"w1314",'Cost and Weather Data by Garage'!$F$2:$F$407,"&gt;0")</f>
        <v>547763.24</v>
      </c>
      <c r="F3" s="3">
        <f>SUMIFS('Cost and Weather Data by Garage'!$F$2:$F$407,'Cost and Weather Data by Garage'!$A$2:$A$407,AWSSI!$B3,'Cost and Weather Data by Garage'!$B$2:$B$407,"w1415",'Cost and Weather Data by Garage'!$F$2:$F$407,"&gt;0")</f>
        <v>654288.79</v>
      </c>
      <c r="G3" s="3">
        <f>SUMIFS('Cost and Weather Data by Garage'!$F$2:$F$407,'Cost and Weather Data by Garage'!$A$2:$A$407,AWSSI!$B3,'Cost and Weather Data by Garage'!$B$2:$B$407,"w1516",'Cost and Weather Data by Garage'!$F$2:$F$407,"&gt;0")</f>
        <v>346045.63</v>
      </c>
      <c r="H3" s="3">
        <f>SUMIFS('Cost and Weather Data by Garage'!$F$2:$F$407,'Cost and Weather Data by Garage'!$A$2:$A$407,AWSSI!$B3,'Cost and Weather Data by Garage'!$B$2:$B$407,"w1617",'Cost and Weather Data by Garage'!$F$2:$F$407,"&gt;0")</f>
        <v>807055.72</v>
      </c>
      <c r="I3" s="3">
        <f>SUMIFS('Cost and Weather Data by Garage'!$F$2:$F$407,'Cost and Weather Data by Garage'!$A$2:$A$407,AWSSI!$B3,'Cost and Weather Data by Garage'!$B$2:$B$407,"w1718",'Cost and Weather Data by Garage'!$F$2:$F$407,"&gt;0")</f>
        <v>929318.61</v>
      </c>
      <c r="J3" s="3">
        <f>SUMIFS('Cost and Weather Data by Garage'!$F$2:$F$407,'Cost and Weather Data by Garage'!$A$2:$A$407,AWSSI!$B3,'Cost and Weather Data by Garage'!$B$2:$B$407,"w1819",'Cost and Weather Data by Garage'!$F$2:$F$407,"&gt;0")</f>
        <v>872598.72</v>
      </c>
      <c r="K3" s="3">
        <f>SUMIFS('Cost and Weather Data by Garage'!$F$2:$F$407,'Cost and Weather Data by Garage'!$A$2:$A$407,AWSSI!$B3,'Cost and Weather Data by Garage'!$B$2:$B$407,"w1920",'Cost and Weather Data by Garage'!$F$2:$F$407,"&gt;0")</f>
        <v>696414.78</v>
      </c>
      <c r="L3" s="3">
        <f>SUMIFS('Cost and Weather Data by Garage'!$F$2:$F$407,'Cost and Weather Data by Garage'!$A$2:$A$407,AWSSI!$B3,'Cost and Weather Data by Garage'!$B$2:$B$407,"w2021",'Cost and Weather Data by Garage'!$F$2:$F$407,"&gt;0")</f>
        <v>639316.88</v>
      </c>
      <c r="M3" s="3">
        <f>SUMIFS('Cost and Weather Data by Garage'!$F$2:$F$407,'Cost and Weather Data by Garage'!$A$2:$A$407,AWSSI!$B3,'Cost and Weather Data by Garage'!$B$2:$B$407,"w2122",'Cost and Weather Data by Garage'!$F$2:$F$407,"&gt;0")</f>
        <v>751142.49</v>
      </c>
    </row>
    <row r="4" spans="1:13" x14ac:dyDescent="0.35">
      <c r="A4">
        <v>1710</v>
      </c>
      <c r="B4" t="s">
        <v>69</v>
      </c>
      <c r="C4" s="3">
        <f>SUMIFS('Cost and Weather Data by Garage'!$F$2:$F$407,'Cost and Weather Data by Garage'!$A$2:$A$407,AWSSI!$B4,'Cost and Weather Data by Garage'!$B$2:$B$407,"w1112",'Cost and Weather Data by Garage'!$F$2:$F$407,"&gt;0")</f>
        <v>358134.37</v>
      </c>
      <c r="D4" s="3">
        <f>SUMIFS('Cost and Weather Data by Garage'!$F$2:$F$407,'Cost and Weather Data by Garage'!$A$2:$A$407,AWSSI!$B4,'Cost and Weather Data by Garage'!$B$2:$B$407,"w1213",'Cost and Weather Data by Garage'!$F$2:$F$407,"&gt;0")</f>
        <v>519533.05</v>
      </c>
      <c r="E4" s="3">
        <f>SUMIFS('Cost and Weather Data by Garage'!$F$2:$F$407,'Cost and Weather Data by Garage'!$A$2:$A$407,AWSSI!$B4,'Cost and Weather Data by Garage'!$B$2:$B$407,"w1314",'Cost and Weather Data by Garage'!$F$2:$F$407,"&gt;0")</f>
        <v>513502.6</v>
      </c>
      <c r="F4" s="3">
        <f>SUMIFS('Cost and Weather Data by Garage'!$F$2:$F$407,'Cost and Weather Data by Garage'!$A$2:$A$407,AWSSI!$B4,'Cost and Weather Data by Garage'!$B$2:$B$407,"w1415",'Cost and Weather Data by Garage'!$F$2:$F$407,"&gt;0")</f>
        <v>521662.58</v>
      </c>
      <c r="G4" s="3">
        <f>SUMIFS('Cost and Weather Data by Garage'!$F$2:$F$407,'Cost and Weather Data by Garage'!$A$2:$A$407,AWSSI!$B4,'Cost and Weather Data by Garage'!$B$2:$B$407,"w1516",'Cost and Weather Data by Garage'!$F$2:$F$407,"&gt;0")</f>
        <v>314603.38</v>
      </c>
      <c r="H4" s="3">
        <f>SUMIFS('Cost and Weather Data by Garage'!$F$2:$F$407,'Cost and Weather Data by Garage'!$A$2:$A$407,AWSSI!$B4,'Cost and Weather Data by Garage'!$B$2:$B$407,"w1617",'Cost and Weather Data by Garage'!$F$2:$F$407,"&gt;0")</f>
        <v>685540.28</v>
      </c>
      <c r="I4" s="3">
        <f>SUMIFS('Cost and Weather Data by Garage'!$F$2:$F$407,'Cost and Weather Data by Garage'!$A$2:$A$407,AWSSI!$B4,'Cost and Weather Data by Garage'!$B$2:$B$407,"w1718",'Cost and Weather Data by Garage'!$F$2:$F$407,"&gt;0")</f>
        <v>733312.57</v>
      </c>
      <c r="J4" s="3">
        <f>SUMIFS('Cost and Weather Data by Garage'!$F$2:$F$407,'Cost and Weather Data by Garage'!$A$2:$A$407,AWSSI!$B4,'Cost and Weather Data by Garage'!$B$2:$B$407,"w1819",'Cost and Weather Data by Garage'!$F$2:$F$407,"&gt;0")</f>
        <v>933576.15</v>
      </c>
      <c r="K4" s="3">
        <f>SUMIFS('Cost and Weather Data by Garage'!$F$2:$F$407,'Cost and Weather Data by Garage'!$A$2:$A$407,AWSSI!$B4,'Cost and Weather Data by Garage'!$B$2:$B$407,"w1920",'Cost and Weather Data by Garage'!$F$2:$F$407,"&gt;0")</f>
        <v>688791.46</v>
      </c>
      <c r="L4" s="3">
        <f>SUMIFS('Cost and Weather Data by Garage'!$F$2:$F$407,'Cost and Weather Data by Garage'!$A$2:$A$407,AWSSI!$B4,'Cost and Weather Data by Garage'!$B$2:$B$407,"w2021",'Cost and Weather Data by Garage'!$F$2:$F$407,"&gt;0")</f>
        <v>515042.32</v>
      </c>
      <c r="M4" s="3">
        <f>SUMIFS('Cost and Weather Data by Garage'!$F$2:$F$407,'Cost and Weather Data by Garage'!$A$2:$A$407,AWSSI!$B4,'Cost and Weather Data by Garage'!$B$2:$B$407,"w2122",'Cost and Weather Data by Garage'!$F$2:$F$407,"&gt;0")</f>
        <v>592203.11</v>
      </c>
    </row>
    <row r="5" spans="1:13" x14ac:dyDescent="0.35">
      <c r="A5">
        <v>1910</v>
      </c>
      <c r="B5" t="s">
        <v>126</v>
      </c>
      <c r="C5" s="3">
        <f>SUMIFS('Cost and Weather Data by Garage'!$F$2:$F$407,'Cost and Weather Data by Garage'!$A$2:$A$407,AWSSI!$B5,'Cost and Weather Data by Garage'!$B$2:$B$407,"w1112",'Cost and Weather Data by Garage'!$F$2:$F$407,"&gt;0")</f>
        <v>536754.68999999994</v>
      </c>
      <c r="D5" s="3">
        <f>SUMIFS('Cost and Weather Data by Garage'!$F$2:$F$407,'Cost and Weather Data by Garage'!$A$2:$A$407,AWSSI!$B5,'Cost and Weather Data by Garage'!$B$2:$B$407,"w1213",'Cost and Weather Data by Garage'!$F$2:$F$407,"&gt;0")</f>
        <v>720656.77</v>
      </c>
      <c r="E5" s="3">
        <f>SUMIFS('Cost and Weather Data by Garage'!$F$2:$F$407,'Cost and Weather Data by Garage'!$A$2:$A$407,AWSSI!$B5,'Cost and Weather Data by Garage'!$B$2:$B$407,"w1314",'Cost and Weather Data by Garage'!$F$2:$F$407,"&gt;0")</f>
        <v>772418.36</v>
      </c>
      <c r="F5" s="3">
        <f>SUMIFS('Cost and Weather Data by Garage'!$F$2:$F$407,'Cost and Weather Data by Garage'!$A$2:$A$407,AWSSI!$B5,'Cost and Weather Data by Garage'!$B$2:$B$407,"w1415",'Cost and Weather Data by Garage'!$F$2:$F$407,"&gt;0")</f>
        <v>759839.44</v>
      </c>
      <c r="G5" s="3">
        <f>SUMIFS('Cost and Weather Data by Garage'!$F$2:$F$407,'Cost and Weather Data by Garage'!$A$2:$A$407,AWSSI!$B5,'Cost and Weather Data by Garage'!$B$2:$B$407,"w1516",'Cost and Weather Data by Garage'!$F$2:$F$407,"&gt;0")</f>
        <v>581027.89</v>
      </c>
      <c r="H5" s="3">
        <f>SUMIFS('Cost and Weather Data by Garage'!$F$2:$F$407,'Cost and Weather Data by Garage'!$A$2:$A$407,AWSSI!$B5,'Cost and Weather Data by Garage'!$B$2:$B$407,"w1617",'Cost and Weather Data by Garage'!$F$2:$F$407,"&gt;0")</f>
        <v>988674.12</v>
      </c>
      <c r="I5" s="3">
        <f>SUMIFS('Cost and Weather Data by Garage'!$F$2:$F$407,'Cost and Weather Data by Garage'!$A$2:$A$407,AWSSI!$B5,'Cost and Weather Data by Garage'!$B$2:$B$407,"w1718",'Cost and Weather Data by Garage'!$F$2:$F$407,"&gt;0")</f>
        <v>1076220.6000000001</v>
      </c>
      <c r="J5" s="3">
        <f>SUMIFS('Cost and Weather Data by Garage'!$F$2:$F$407,'Cost and Weather Data by Garage'!$A$2:$A$407,AWSSI!$B5,'Cost and Weather Data by Garage'!$B$2:$B$407,"w1819",'Cost and Weather Data by Garage'!$F$2:$F$407,"&gt;0")</f>
        <v>1384445.32</v>
      </c>
      <c r="K5" s="3">
        <f>SUMIFS('Cost and Weather Data by Garage'!$F$2:$F$407,'Cost and Weather Data by Garage'!$A$2:$A$407,AWSSI!$B5,'Cost and Weather Data by Garage'!$B$2:$B$407,"w1920",'Cost and Weather Data by Garage'!$F$2:$F$407,"&gt;0")</f>
        <v>1016592.17</v>
      </c>
      <c r="L5" s="3">
        <f>SUMIFS('Cost and Weather Data by Garage'!$F$2:$F$407,'Cost and Weather Data by Garage'!$A$2:$A$407,AWSSI!$B5,'Cost and Weather Data by Garage'!$B$2:$B$407,"w2021",'Cost and Weather Data by Garage'!$F$2:$F$407,"&gt;0")</f>
        <v>782615.63</v>
      </c>
      <c r="M5" s="3">
        <f>SUMIFS('Cost and Weather Data by Garage'!$F$2:$F$407,'Cost and Weather Data by Garage'!$A$2:$A$407,AWSSI!$B5,'Cost and Weather Data by Garage'!$B$2:$B$407,"w2122",'Cost and Weather Data by Garage'!$F$2:$F$407,"&gt;0")</f>
        <v>987901.42</v>
      </c>
    </row>
    <row r="6" spans="1:13" x14ac:dyDescent="0.35">
      <c r="A6">
        <v>1810</v>
      </c>
      <c r="B6" t="s">
        <v>70</v>
      </c>
      <c r="C6" s="3">
        <f>SUMIFS('Cost and Weather Data by Garage'!$F$2:$F$407,'Cost and Weather Data by Garage'!$A$2:$A$407,AWSSI!$B6,'Cost and Weather Data by Garage'!$B$2:$B$407,"w1112",'Cost and Weather Data by Garage'!$F$2:$F$407,"&gt;0")</f>
        <v>0</v>
      </c>
      <c r="D6" s="3">
        <f>SUMIFS('Cost and Weather Data by Garage'!$F$2:$F$407,'Cost and Weather Data by Garage'!$A$2:$A$407,AWSSI!$B6,'Cost and Weather Data by Garage'!$B$2:$B$407,"w1213",'Cost and Weather Data by Garage'!$F$2:$F$407,"&gt;0")</f>
        <v>794879.69</v>
      </c>
      <c r="E6" s="3">
        <f>SUMIFS('Cost and Weather Data by Garage'!$F$2:$F$407,'Cost and Weather Data by Garage'!$A$2:$A$407,AWSSI!$B6,'Cost and Weather Data by Garage'!$B$2:$B$407,"w1314",'Cost and Weather Data by Garage'!$F$2:$F$407,"&gt;0")</f>
        <v>921451.42</v>
      </c>
      <c r="F6" s="3">
        <f>SUMIFS('Cost and Weather Data by Garage'!$F$2:$F$407,'Cost and Weather Data by Garage'!$A$2:$A$407,AWSSI!$B6,'Cost and Weather Data by Garage'!$B$2:$B$407,"w1415",'Cost and Weather Data by Garage'!$F$2:$F$407,"&gt;0")</f>
        <v>1182108.07</v>
      </c>
      <c r="G6" s="3">
        <f>SUMIFS('Cost and Weather Data by Garage'!$F$2:$F$407,'Cost and Weather Data by Garage'!$A$2:$A$407,AWSSI!$B6,'Cost and Weather Data by Garage'!$B$2:$B$407,"w1516",'Cost and Weather Data by Garage'!$F$2:$F$407,"&gt;0")</f>
        <v>645843.14</v>
      </c>
      <c r="H6" s="3">
        <f>SUMIFS('Cost and Weather Data by Garage'!$F$2:$F$407,'Cost and Weather Data by Garage'!$A$2:$A$407,AWSSI!$B6,'Cost and Weather Data by Garage'!$B$2:$B$407,"w1617",'Cost and Weather Data by Garage'!$F$2:$F$407,"&gt;0")</f>
        <v>1191550.76</v>
      </c>
      <c r="I6" s="3">
        <f>SUMIFS('Cost and Weather Data by Garage'!$F$2:$F$407,'Cost and Weather Data by Garage'!$A$2:$A$407,AWSSI!$B6,'Cost and Weather Data by Garage'!$B$2:$B$407,"w1718",'Cost and Weather Data by Garage'!$F$2:$F$407,"&gt;0")</f>
        <v>1244834.3400000001</v>
      </c>
      <c r="J6" s="3">
        <f>SUMIFS('Cost and Weather Data by Garage'!$F$2:$F$407,'Cost and Weather Data by Garage'!$A$2:$A$407,AWSSI!$B6,'Cost and Weather Data by Garage'!$B$2:$B$407,"w1819",'Cost and Weather Data by Garage'!$F$2:$F$407,"&gt;0")</f>
        <v>1657567.51</v>
      </c>
      <c r="K6" s="3">
        <f>SUMIFS('Cost and Weather Data by Garage'!$F$2:$F$407,'Cost and Weather Data by Garage'!$A$2:$A$407,AWSSI!$B6,'Cost and Weather Data by Garage'!$B$2:$B$407,"w1920",'Cost and Weather Data by Garage'!$F$2:$F$407,"&gt;0")</f>
        <v>907782.38</v>
      </c>
      <c r="L6" s="3">
        <f>SUMIFS('Cost and Weather Data by Garage'!$F$2:$F$407,'Cost and Weather Data by Garage'!$A$2:$A$407,AWSSI!$B6,'Cost and Weather Data by Garage'!$B$2:$B$407,"w2021",'Cost and Weather Data by Garage'!$F$2:$F$407,"&gt;0")</f>
        <v>771198.13</v>
      </c>
      <c r="M6" s="3">
        <f>SUMIFS('Cost and Weather Data by Garage'!$F$2:$F$407,'Cost and Weather Data by Garage'!$A$2:$A$407,AWSSI!$B6,'Cost and Weather Data by Garage'!$B$2:$B$407,"w2122",'Cost and Weather Data by Garage'!$F$2:$F$407,"&gt;0")</f>
        <v>768042.96</v>
      </c>
    </row>
    <row r="7" spans="1:13" x14ac:dyDescent="0.35">
      <c r="A7">
        <v>1310</v>
      </c>
      <c r="B7" t="s">
        <v>116</v>
      </c>
      <c r="C7" s="3">
        <f>SUMIFS('Cost and Weather Data by Garage'!$F$2:$F$407,'Cost and Weather Data by Garage'!$A$2:$A$407,AWSSI!$B7,'Cost and Weather Data by Garage'!$B$2:$B$407,"w1112",'Cost and Weather Data by Garage'!$F$2:$F$407,"&gt;0")</f>
        <v>334018.69</v>
      </c>
      <c r="D7" s="3">
        <f>SUMIFS('Cost and Weather Data by Garage'!$F$2:$F$407,'Cost and Weather Data by Garage'!$A$2:$A$407,AWSSI!$B7,'Cost and Weather Data by Garage'!$B$2:$B$407,"w1213",'Cost and Weather Data by Garage'!$F$2:$F$407,"&gt;0")</f>
        <v>535719.31000000006</v>
      </c>
      <c r="E7" s="3">
        <f>SUMIFS('Cost and Weather Data by Garage'!$F$2:$F$407,'Cost and Weather Data by Garage'!$A$2:$A$407,AWSSI!$B7,'Cost and Weather Data by Garage'!$B$2:$B$407,"w1314",'Cost and Weather Data by Garage'!$F$2:$F$407,"&gt;0")</f>
        <v>815996.84</v>
      </c>
      <c r="F7" s="3">
        <f>SUMIFS('Cost and Weather Data by Garage'!$F$2:$F$407,'Cost and Weather Data by Garage'!$A$2:$A$407,AWSSI!$B7,'Cost and Weather Data by Garage'!$B$2:$B$407,"w1415",'Cost and Weather Data by Garage'!$F$2:$F$407,"&gt;0")</f>
        <v>871699.11</v>
      </c>
      <c r="G7" s="3">
        <f>SUMIFS('Cost and Weather Data by Garage'!$F$2:$F$407,'Cost and Weather Data by Garage'!$A$2:$A$407,AWSSI!$B7,'Cost and Weather Data by Garage'!$B$2:$B$407,"w1516",'Cost and Weather Data by Garage'!$F$2:$F$407,"&gt;0")</f>
        <v>552148.41</v>
      </c>
      <c r="H7" s="3">
        <f>SUMIFS('Cost and Weather Data by Garage'!$F$2:$F$407,'Cost and Weather Data by Garage'!$A$2:$A$407,AWSSI!$B7,'Cost and Weather Data by Garage'!$B$2:$B$407,"w1617",'Cost and Weather Data by Garage'!$F$2:$F$407,"&gt;0")</f>
        <v>981397.26</v>
      </c>
      <c r="I7" s="3">
        <f>SUMIFS('Cost and Weather Data by Garage'!$F$2:$F$407,'Cost and Weather Data by Garage'!$A$2:$A$407,AWSSI!$B7,'Cost and Weather Data by Garage'!$B$2:$B$407,"w1718",'Cost and Weather Data by Garage'!$F$2:$F$407,"&gt;0")</f>
        <v>1235188.02</v>
      </c>
      <c r="J7" s="3">
        <f>SUMIFS('Cost and Weather Data by Garage'!$F$2:$F$407,'Cost and Weather Data by Garage'!$A$2:$A$407,AWSSI!$B7,'Cost and Weather Data by Garage'!$B$2:$B$407,"w1819",'Cost and Weather Data by Garage'!$F$2:$F$407,"&gt;0")</f>
        <v>1299346.31</v>
      </c>
      <c r="K7" s="3">
        <f>SUMIFS('Cost and Weather Data by Garage'!$F$2:$F$407,'Cost and Weather Data by Garage'!$A$2:$A$407,AWSSI!$B7,'Cost and Weather Data by Garage'!$B$2:$B$407,"w1920",'Cost and Weather Data by Garage'!$F$2:$F$407,"&gt;0")</f>
        <v>1133396.22</v>
      </c>
      <c r="L7" s="3">
        <f>SUMIFS('Cost and Weather Data by Garage'!$F$2:$F$407,'Cost and Weather Data by Garage'!$A$2:$A$407,AWSSI!$B7,'Cost and Weather Data by Garage'!$B$2:$B$407,"w2021",'Cost and Weather Data by Garage'!$F$2:$F$407,"&gt;0")</f>
        <v>763381.299999999</v>
      </c>
      <c r="M7" s="3">
        <f>SUMIFS('Cost and Weather Data by Garage'!$F$2:$F$407,'Cost and Weather Data by Garage'!$A$2:$A$407,AWSSI!$B7,'Cost and Weather Data by Garage'!$B$2:$B$407,"w2122",'Cost and Weather Data by Garage'!$F$2:$F$407,"&gt;0")</f>
        <v>896805.6</v>
      </c>
    </row>
    <row r="8" spans="1:13" x14ac:dyDescent="0.35">
      <c r="A8">
        <v>1210</v>
      </c>
      <c r="B8" t="s">
        <v>113</v>
      </c>
      <c r="C8" s="3">
        <f>SUMIFS('Cost and Weather Data by Garage'!$F$2:$F$407,'Cost and Weather Data by Garage'!$A$2:$A$407,AWSSI!$B8,'Cost and Weather Data by Garage'!$B$2:$B$407,"w1112",'Cost and Weather Data by Garage'!$F$2:$F$407,"&gt;0")</f>
        <v>295299.61</v>
      </c>
      <c r="D8" s="3">
        <f>SUMIFS('Cost and Weather Data by Garage'!$F$2:$F$407,'Cost and Weather Data by Garage'!$A$2:$A$407,AWSSI!$B8,'Cost and Weather Data by Garage'!$B$2:$B$407,"w1213",'Cost and Weather Data by Garage'!$F$2:$F$407,"&gt;0")</f>
        <v>430332.63</v>
      </c>
      <c r="E8" s="3">
        <f>SUMIFS('Cost and Weather Data by Garage'!$F$2:$F$407,'Cost and Weather Data by Garage'!$A$2:$A$407,AWSSI!$B8,'Cost and Weather Data by Garage'!$B$2:$B$407,"w1314",'Cost and Weather Data by Garage'!$F$2:$F$407,"&gt;0")</f>
        <v>491238.67</v>
      </c>
      <c r="F8" s="3">
        <f>SUMIFS('Cost and Weather Data by Garage'!$F$2:$F$407,'Cost and Weather Data by Garage'!$A$2:$A$407,AWSSI!$B8,'Cost and Weather Data by Garage'!$B$2:$B$407,"w1415",'Cost and Weather Data by Garage'!$F$2:$F$407,"&gt;0")</f>
        <v>571771.23</v>
      </c>
      <c r="G8" s="3">
        <f>SUMIFS('Cost and Weather Data by Garage'!$F$2:$F$407,'Cost and Weather Data by Garage'!$A$2:$A$407,AWSSI!$B8,'Cost and Weather Data by Garage'!$B$2:$B$407,"w1516",'Cost and Weather Data by Garage'!$F$2:$F$407,"&gt;0")</f>
        <v>280448.61</v>
      </c>
      <c r="H8" s="3">
        <f>SUMIFS('Cost and Weather Data by Garage'!$F$2:$F$407,'Cost and Weather Data by Garage'!$A$2:$A$407,AWSSI!$B8,'Cost and Weather Data by Garage'!$B$2:$B$407,"w1617",'Cost and Weather Data by Garage'!$F$2:$F$407,"&gt;0")</f>
        <v>602367.68000000005</v>
      </c>
      <c r="I8" s="3">
        <f>SUMIFS('Cost and Weather Data by Garage'!$F$2:$F$407,'Cost and Weather Data by Garage'!$A$2:$A$407,AWSSI!$B8,'Cost and Weather Data by Garage'!$B$2:$B$407,"w1718",'Cost and Weather Data by Garage'!$F$2:$F$407,"&gt;0")</f>
        <v>598240.88</v>
      </c>
      <c r="J8" s="3">
        <f>SUMIFS('Cost and Weather Data by Garage'!$F$2:$F$407,'Cost and Weather Data by Garage'!$A$2:$A$407,AWSSI!$B8,'Cost and Weather Data by Garage'!$B$2:$B$407,"w1819",'Cost and Weather Data by Garage'!$F$2:$F$407,"&gt;0")</f>
        <v>700551.78</v>
      </c>
      <c r="K8" s="3">
        <f>SUMIFS('Cost and Weather Data by Garage'!$F$2:$F$407,'Cost and Weather Data by Garage'!$A$2:$A$407,AWSSI!$B8,'Cost and Weather Data by Garage'!$B$2:$B$407,"w1920",'Cost and Weather Data by Garage'!$F$2:$F$407,"&gt;0")</f>
        <v>544984.6</v>
      </c>
      <c r="L8" s="3">
        <f>SUMIFS('Cost and Weather Data by Garage'!$F$2:$F$407,'Cost and Weather Data by Garage'!$A$2:$A$407,AWSSI!$B8,'Cost and Weather Data by Garage'!$B$2:$B$407,"w2021",'Cost and Weather Data by Garage'!$F$2:$F$407,"&gt;0")</f>
        <v>374397.73</v>
      </c>
      <c r="M8" s="3">
        <f>SUMIFS('Cost and Weather Data by Garage'!$F$2:$F$407,'Cost and Weather Data by Garage'!$A$2:$A$407,AWSSI!$B8,'Cost and Weather Data by Garage'!$B$2:$B$407,"w2122",'Cost and Weather Data by Garage'!$F$2:$F$407,"&gt;0")</f>
        <v>470314.74</v>
      </c>
    </row>
    <row r="9" spans="1:13" x14ac:dyDescent="0.35">
      <c r="A9">
        <v>1511</v>
      </c>
      <c r="B9" t="s">
        <v>71</v>
      </c>
      <c r="C9" s="3">
        <f>SUMIFS('Cost and Weather Data by Garage'!$F$2:$F$407,'Cost and Weather Data by Garage'!$A$2:$A$407,AWSSI!$B9,'Cost and Weather Data by Garage'!$B$2:$B$407,"w1112",'Cost and Weather Data by Garage'!$F$2:$F$407,"&gt;0")</f>
        <v>470660.18</v>
      </c>
      <c r="D9" s="3">
        <f>SUMIFS('Cost and Weather Data by Garage'!$F$2:$F$407,'Cost and Weather Data by Garage'!$A$2:$A$407,AWSSI!$B9,'Cost and Weather Data by Garage'!$B$2:$B$407,"w1213",'Cost and Weather Data by Garage'!$F$2:$F$407,"&gt;0")</f>
        <v>551262.76</v>
      </c>
      <c r="E9" s="3">
        <f>SUMIFS('Cost and Weather Data by Garage'!$F$2:$F$407,'Cost and Weather Data by Garage'!$A$2:$A$407,AWSSI!$B9,'Cost and Weather Data by Garage'!$B$2:$B$407,"w1314",'Cost and Weather Data by Garage'!$F$2:$F$407,"&gt;0")</f>
        <v>555550.09</v>
      </c>
      <c r="F9" s="3">
        <f>SUMIFS('Cost and Weather Data by Garage'!$F$2:$F$407,'Cost and Weather Data by Garage'!$A$2:$A$407,AWSSI!$B9,'Cost and Weather Data by Garage'!$B$2:$B$407,"w1415",'Cost and Weather Data by Garage'!$F$2:$F$407,"&gt;0")</f>
        <v>485100.55</v>
      </c>
      <c r="G9" s="3">
        <f>SUMIFS('Cost and Weather Data by Garage'!$F$2:$F$407,'Cost and Weather Data by Garage'!$A$2:$A$407,AWSSI!$B9,'Cost and Weather Data by Garage'!$B$2:$B$407,"w1516",'Cost and Weather Data by Garage'!$F$2:$F$407,"&gt;0")</f>
        <v>393727.76</v>
      </c>
      <c r="H9" s="3">
        <f>SUMIFS('Cost and Weather Data by Garage'!$F$2:$F$407,'Cost and Weather Data by Garage'!$A$2:$A$407,AWSSI!$B9,'Cost and Weather Data by Garage'!$B$2:$B$407,"w1617",'Cost and Weather Data by Garage'!$F$2:$F$407,"&gt;0")</f>
        <v>794807.2</v>
      </c>
      <c r="I9" s="3">
        <f>SUMIFS('Cost and Weather Data by Garage'!$F$2:$F$407,'Cost and Weather Data by Garage'!$A$2:$A$407,AWSSI!$B9,'Cost and Weather Data by Garage'!$B$2:$B$407,"w1718",'Cost and Weather Data by Garage'!$F$2:$F$407,"&gt;0")</f>
        <v>1078872.8600000001</v>
      </c>
      <c r="J9" s="3">
        <f>SUMIFS('Cost and Weather Data by Garage'!$F$2:$F$407,'Cost and Weather Data by Garage'!$A$2:$A$407,AWSSI!$B9,'Cost and Weather Data by Garage'!$B$2:$B$407,"w1819",'Cost and Weather Data by Garage'!$F$2:$F$407,"&gt;0")</f>
        <v>1171212.72</v>
      </c>
      <c r="K9" s="3">
        <f>SUMIFS('Cost and Weather Data by Garage'!$F$2:$F$407,'Cost and Weather Data by Garage'!$A$2:$A$407,AWSSI!$B9,'Cost and Weather Data by Garage'!$B$2:$B$407,"w1920",'Cost and Weather Data by Garage'!$F$2:$F$407,"&gt;0")</f>
        <v>932973.69</v>
      </c>
      <c r="L9" s="3">
        <f>SUMIFS('Cost and Weather Data by Garage'!$F$2:$F$407,'Cost and Weather Data by Garage'!$A$2:$A$407,AWSSI!$B9,'Cost and Weather Data by Garage'!$B$2:$B$407,"w2021",'Cost and Weather Data by Garage'!$F$2:$F$407,"&gt;0")</f>
        <v>0</v>
      </c>
      <c r="M9" s="3">
        <f>SUMIFS('Cost and Weather Data by Garage'!$F$2:$F$407,'Cost and Weather Data by Garage'!$A$2:$A$407,AWSSI!$B9,'Cost and Weather Data by Garage'!$B$2:$B$407,"w2122",'Cost and Weather Data by Garage'!$F$2:$F$407,"&gt;0")</f>
        <v>729953.94</v>
      </c>
    </row>
    <row r="10" spans="1:13" x14ac:dyDescent="0.35">
      <c r="A10">
        <v>1320</v>
      </c>
      <c r="B10" t="s">
        <v>133</v>
      </c>
      <c r="C10" s="3">
        <f>SUMIFS('Cost and Weather Data by Garage'!$F$2:$F$407,'Cost and Weather Data by Garage'!$A$2:$A$407,AWSSI!$B10,'Cost and Weather Data by Garage'!$B$2:$B$407,"w1112",'Cost and Weather Data by Garage'!$F$2:$F$407,"&gt;0")</f>
        <v>313302.87</v>
      </c>
      <c r="D10" s="3">
        <f>SUMIFS('Cost and Weather Data by Garage'!$F$2:$F$407,'Cost and Weather Data by Garage'!$A$2:$A$407,AWSSI!$B10,'Cost and Weather Data by Garage'!$B$2:$B$407,"w1213",'Cost and Weather Data by Garage'!$F$2:$F$407,"&gt;0")</f>
        <v>424496.68</v>
      </c>
      <c r="E10" s="3">
        <f>SUMIFS('Cost and Weather Data by Garage'!$F$2:$F$407,'Cost and Weather Data by Garage'!$A$2:$A$407,AWSSI!$B10,'Cost and Weather Data by Garage'!$B$2:$B$407,"w1314",'Cost and Weather Data by Garage'!$F$2:$F$407,"&gt;0")</f>
        <v>730220.31</v>
      </c>
      <c r="F10" s="3">
        <f>SUMIFS('Cost and Weather Data by Garage'!$F$2:$F$407,'Cost and Weather Data by Garage'!$A$2:$A$407,AWSSI!$B10,'Cost and Weather Data by Garage'!$B$2:$B$407,"w1415",'Cost and Weather Data by Garage'!$F$2:$F$407,"&gt;0")</f>
        <v>690481.32</v>
      </c>
      <c r="G10" s="3">
        <f>SUMIFS('Cost and Weather Data by Garage'!$F$2:$F$407,'Cost and Weather Data by Garage'!$A$2:$A$407,AWSSI!$B10,'Cost and Weather Data by Garage'!$B$2:$B$407,"w1516",'Cost and Weather Data by Garage'!$F$2:$F$407,"&gt;0")</f>
        <v>476648.94</v>
      </c>
      <c r="H10" s="3">
        <f>SUMIFS('Cost and Weather Data by Garage'!$F$2:$F$407,'Cost and Weather Data by Garage'!$A$2:$A$407,AWSSI!$B10,'Cost and Weather Data by Garage'!$B$2:$B$407,"w1617",'Cost and Weather Data by Garage'!$F$2:$F$407,"&gt;0")</f>
        <v>831601.12</v>
      </c>
      <c r="I10" s="3">
        <f>SUMIFS('Cost and Weather Data by Garage'!$F$2:$F$407,'Cost and Weather Data by Garage'!$A$2:$A$407,AWSSI!$B10,'Cost and Weather Data by Garage'!$B$2:$B$407,"w1718",'Cost and Weather Data by Garage'!$F$2:$F$407,"&gt;0")</f>
        <v>984168.36</v>
      </c>
      <c r="J10" s="3">
        <f>SUMIFS('Cost and Weather Data by Garage'!$F$2:$F$407,'Cost and Weather Data by Garage'!$A$2:$A$407,AWSSI!$B10,'Cost and Weather Data by Garage'!$B$2:$B$407,"w1819",'Cost and Weather Data by Garage'!$F$2:$F$407,"&gt;0")</f>
        <v>1089245.3899999999</v>
      </c>
      <c r="K10" s="3">
        <f>SUMIFS('Cost and Weather Data by Garage'!$F$2:$F$407,'Cost and Weather Data by Garage'!$A$2:$A$407,AWSSI!$B10,'Cost and Weather Data by Garage'!$B$2:$B$407,"w1920",'Cost and Weather Data by Garage'!$F$2:$F$407,"&gt;0")</f>
        <v>922574.55</v>
      </c>
      <c r="L10" s="3">
        <f>SUMIFS('Cost and Weather Data by Garage'!$F$2:$F$407,'Cost and Weather Data by Garage'!$A$2:$A$407,AWSSI!$B10,'Cost and Weather Data by Garage'!$B$2:$B$407,"w2021",'Cost and Weather Data by Garage'!$F$2:$F$407,"&gt;0")</f>
        <v>631268.11</v>
      </c>
      <c r="M10" s="3">
        <f>SUMIFS('Cost and Weather Data by Garage'!$F$2:$F$407,'Cost and Weather Data by Garage'!$A$2:$A$407,AWSSI!$B10,'Cost and Weather Data by Garage'!$B$2:$B$407,"w2122",'Cost and Weather Data by Garage'!$F$2:$F$407,"&gt;0")</f>
        <v>762472.06</v>
      </c>
    </row>
    <row r="11" spans="1:13" x14ac:dyDescent="0.35">
      <c r="A11">
        <v>1512</v>
      </c>
      <c r="B11" t="s">
        <v>72</v>
      </c>
      <c r="C11" s="3">
        <f>SUMIFS('Cost and Weather Data by Garage'!$F$2:$F$407,'Cost and Weather Data by Garage'!$A$2:$A$407,AWSSI!$B11,'Cost and Weather Data by Garage'!$B$2:$B$407,"w1112",'Cost and Weather Data by Garage'!$F$2:$F$407,"&gt;0")</f>
        <v>596020.67000000004</v>
      </c>
      <c r="D11" s="3">
        <f>SUMIFS('Cost and Weather Data by Garage'!$F$2:$F$407,'Cost and Weather Data by Garage'!$A$2:$A$407,AWSSI!$B11,'Cost and Weather Data by Garage'!$B$2:$B$407,"w1213",'Cost and Weather Data by Garage'!$F$2:$F$407,"&gt;0")</f>
        <v>856691.09</v>
      </c>
      <c r="E11" s="3">
        <f>SUMIFS('Cost and Weather Data by Garage'!$F$2:$F$407,'Cost and Weather Data by Garage'!$A$2:$A$407,AWSSI!$B11,'Cost and Weather Data by Garage'!$B$2:$B$407,"w1314",'Cost and Weather Data by Garage'!$F$2:$F$407,"&gt;0")</f>
        <v>992576.65</v>
      </c>
      <c r="F11" s="3">
        <f>SUMIFS('Cost and Weather Data by Garage'!$F$2:$F$407,'Cost and Weather Data by Garage'!$A$2:$A$407,AWSSI!$B11,'Cost and Weather Data by Garage'!$B$2:$B$407,"w1415",'Cost and Weather Data by Garage'!$F$2:$F$407,"&gt;0")</f>
        <v>934324.17</v>
      </c>
      <c r="G11" s="3">
        <f>SUMIFS('Cost and Weather Data by Garage'!$F$2:$F$407,'Cost and Weather Data by Garage'!$A$2:$A$407,AWSSI!$B11,'Cost and Weather Data by Garage'!$B$2:$B$407,"w1516",'Cost and Weather Data by Garage'!$F$2:$F$407,"&gt;0")</f>
        <v>489714.07</v>
      </c>
      <c r="H11" s="3">
        <f>SUMIFS('Cost and Weather Data by Garage'!$F$2:$F$407,'Cost and Weather Data by Garage'!$A$2:$A$407,AWSSI!$B11,'Cost and Weather Data by Garage'!$B$2:$B$407,"w1617",'Cost and Weather Data by Garage'!$F$2:$F$407,"&gt;0")</f>
        <v>968567.38</v>
      </c>
      <c r="I11" s="3">
        <f>SUMIFS('Cost and Weather Data by Garage'!$F$2:$F$407,'Cost and Weather Data by Garage'!$A$2:$A$407,AWSSI!$B11,'Cost and Weather Data by Garage'!$B$2:$B$407,"w1718",'Cost and Weather Data by Garage'!$F$2:$F$407,"&gt;0")</f>
        <v>1222666.43</v>
      </c>
      <c r="J11" s="3">
        <f>SUMIFS('Cost and Weather Data by Garage'!$F$2:$F$407,'Cost and Weather Data by Garage'!$A$2:$A$407,AWSSI!$B11,'Cost and Weather Data by Garage'!$B$2:$B$407,"w1819",'Cost and Weather Data by Garage'!$F$2:$F$407,"&gt;0")</f>
        <v>1505436.3</v>
      </c>
      <c r="K11" s="3">
        <f>SUMIFS('Cost and Weather Data by Garage'!$F$2:$F$407,'Cost and Weather Data by Garage'!$A$2:$A$407,AWSSI!$B11,'Cost and Weather Data by Garage'!$B$2:$B$407,"w1920",'Cost and Weather Data by Garage'!$F$2:$F$407,"&gt;0")</f>
        <v>1122100.1399999999</v>
      </c>
      <c r="L11" s="3">
        <f>SUMIFS('Cost and Weather Data by Garage'!$F$2:$F$407,'Cost and Weather Data by Garage'!$A$2:$A$407,AWSSI!$B11,'Cost and Weather Data by Garage'!$B$2:$B$407,"w2021",'Cost and Weather Data by Garage'!$F$2:$F$407,"&gt;0")</f>
        <v>848092.22</v>
      </c>
      <c r="M11" s="3">
        <f>SUMIFS('Cost and Weather Data by Garage'!$F$2:$F$407,'Cost and Weather Data by Garage'!$A$2:$A$407,AWSSI!$B11,'Cost and Weather Data by Garage'!$B$2:$B$407,"w2122",'Cost and Weather Data by Garage'!$F$2:$F$407,"&gt;0")</f>
        <v>830706.02</v>
      </c>
    </row>
    <row r="12" spans="1:13" x14ac:dyDescent="0.35">
      <c r="A12">
        <v>1920</v>
      </c>
      <c r="B12" t="s">
        <v>73</v>
      </c>
      <c r="C12" s="3">
        <f>SUMIFS('Cost and Weather Data by Garage'!$F$2:$F$407,'Cost and Weather Data by Garage'!$A$2:$A$407,AWSSI!$B12,'Cost and Weather Data by Garage'!$B$2:$B$407,"w1112",'Cost and Weather Data by Garage'!$F$2:$F$407,"&gt;0")</f>
        <v>402026.33999999898</v>
      </c>
      <c r="D12" s="3">
        <f>SUMIFS('Cost and Weather Data by Garage'!$F$2:$F$407,'Cost and Weather Data by Garage'!$A$2:$A$407,AWSSI!$B12,'Cost and Weather Data by Garage'!$B$2:$B$407,"w1213",'Cost and Weather Data by Garage'!$F$2:$F$407,"&gt;0")</f>
        <v>559916.65</v>
      </c>
      <c r="E12" s="3">
        <f>SUMIFS('Cost and Weather Data by Garage'!$F$2:$F$407,'Cost and Weather Data by Garage'!$A$2:$A$407,AWSSI!$B12,'Cost and Weather Data by Garage'!$B$2:$B$407,"w1314",'Cost and Weather Data by Garage'!$F$2:$F$407,"&gt;0")</f>
        <v>564346.07999999996</v>
      </c>
      <c r="F12" s="3">
        <f>SUMIFS('Cost and Weather Data by Garage'!$F$2:$F$407,'Cost and Weather Data by Garage'!$A$2:$A$407,AWSSI!$B12,'Cost and Weather Data by Garage'!$B$2:$B$407,"w1415",'Cost and Weather Data by Garage'!$F$2:$F$407,"&gt;0")</f>
        <v>499305.91</v>
      </c>
      <c r="G12" s="3">
        <f>SUMIFS('Cost and Weather Data by Garage'!$F$2:$F$407,'Cost and Weather Data by Garage'!$A$2:$A$407,AWSSI!$B12,'Cost and Weather Data by Garage'!$B$2:$B$407,"w1516",'Cost and Weather Data by Garage'!$F$2:$F$407,"&gt;0")</f>
        <v>405839.57</v>
      </c>
      <c r="H12" s="3">
        <f>SUMIFS('Cost and Weather Data by Garage'!$F$2:$F$407,'Cost and Weather Data by Garage'!$A$2:$A$407,AWSSI!$B12,'Cost and Weather Data by Garage'!$B$2:$B$407,"w1617",'Cost and Weather Data by Garage'!$F$2:$F$407,"&gt;0")</f>
        <v>423702.15</v>
      </c>
      <c r="I12" s="3">
        <f>SUMIFS('Cost and Weather Data by Garage'!$F$2:$F$407,'Cost and Weather Data by Garage'!$A$2:$A$407,AWSSI!$B12,'Cost and Weather Data by Garage'!$B$2:$B$407,"w1718",'Cost and Weather Data by Garage'!$F$2:$F$407,"&gt;0")</f>
        <v>787386.3</v>
      </c>
      <c r="J12" s="3">
        <f>SUMIFS('Cost and Weather Data by Garage'!$F$2:$F$407,'Cost and Weather Data by Garage'!$A$2:$A$407,AWSSI!$B12,'Cost and Weather Data by Garage'!$B$2:$B$407,"w1819",'Cost and Weather Data by Garage'!$F$2:$F$407,"&gt;0")</f>
        <v>1120580.77</v>
      </c>
      <c r="K12" s="3">
        <f>SUMIFS('Cost and Weather Data by Garage'!$F$2:$F$407,'Cost and Weather Data by Garage'!$A$2:$A$407,AWSSI!$B12,'Cost and Weather Data by Garage'!$B$2:$B$407,"w1920",'Cost and Weather Data by Garage'!$F$2:$F$407,"&gt;0")</f>
        <v>771708.94</v>
      </c>
      <c r="L12" s="3">
        <f>SUMIFS('Cost and Weather Data by Garage'!$F$2:$F$407,'Cost and Weather Data by Garage'!$A$2:$A$407,AWSSI!$B12,'Cost and Weather Data by Garage'!$B$2:$B$407,"w2021",'Cost and Weather Data by Garage'!$F$2:$F$407,"&gt;0")</f>
        <v>659797.49</v>
      </c>
      <c r="M12" s="3">
        <f>SUMIFS('Cost and Weather Data by Garage'!$F$2:$F$407,'Cost and Weather Data by Garage'!$A$2:$A$407,AWSSI!$B12,'Cost and Weather Data by Garage'!$B$2:$B$407,"w2122",'Cost and Weather Data by Garage'!$F$2:$F$407,"&gt;0")</f>
        <v>738824.33</v>
      </c>
    </row>
    <row r="13" spans="1:13" x14ac:dyDescent="0.35">
      <c r="A13">
        <v>1120</v>
      </c>
      <c r="B13" t="s">
        <v>74</v>
      </c>
      <c r="C13" s="3">
        <f>SUMIFS('Cost and Weather Data by Garage'!$F$2:$F$407,'Cost and Weather Data by Garage'!$A$2:$A$407,AWSSI!$B13,'Cost and Weather Data by Garage'!$B$2:$B$407,"w1112",'Cost and Weather Data by Garage'!$F$2:$F$407,"&gt;0")</f>
        <v>287595.93</v>
      </c>
      <c r="D13" s="3">
        <f>SUMIFS('Cost and Weather Data by Garage'!$F$2:$F$407,'Cost and Weather Data by Garage'!$A$2:$A$407,AWSSI!$B13,'Cost and Weather Data by Garage'!$B$2:$B$407,"w1213",'Cost and Weather Data by Garage'!$F$2:$F$407,"&gt;0")</f>
        <v>354456.32000000001</v>
      </c>
      <c r="E13" s="3">
        <f>SUMIFS('Cost and Weather Data by Garage'!$F$2:$F$407,'Cost and Weather Data by Garage'!$A$2:$A$407,AWSSI!$B13,'Cost and Weather Data by Garage'!$B$2:$B$407,"w1314",'Cost and Weather Data by Garage'!$F$2:$F$407,"&gt;0")</f>
        <v>516750.09</v>
      </c>
      <c r="F13" s="3">
        <f>SUMIFS('Cost and Weather Data by Garage'!$F$2:$F$407,'Cost and Weather Data by Garage'!$A$2:$A$407,AWSSI!$B13,'Cost and Weather Data by Garage'!$B$2:$B$407,"w1415",'Cost and Weather Data by Garage'!$F$2:$F$407,"&gt;0")</f>
        <v>631635.42000000004</v>
      </c>
      <c r="G13" s="3">
        <f>SUMIFS('Cost and Weather Data by Garage'!$F$2:$F$407,'Cost and Weather Data by Garage'!$A$2:$A$407,AWSSI!$B13,'Cost and Weather Data by Garage'!$B$2:$B$407,"w1516",'Cost and Weather Data by Garage'!$F$2:$F$407,"&gt;0")</f>
        <v>353205</v>
      </c>
      <c r="H13" s="3">
        <f>SUMIFS('Cost and Weather Data by Garage'!$F$2:$F$407,'Cost and Weather Data by Garage'!$A$2:$A$407,AWSSI!$B13,'Cost and Weather Data by Garage'!$B$2:$B$407,"w1617",'Cost and Weather Data by Garage'!$F$2:$F$407,"&gt;0")</f>
        <v>755151.9</v>
      </c>
      <c r="I13" s="3">
        <f>SUMIFS('Cost and Weather Data by Garage'!$F$2:$F$407,'Cost and Weather Data by Garage'!$A$2:$A$407,AWSSI!$B13,'Cost and Weather Data by Garage'!$B$2:$B$407,"w1718",'Cost and Weather Data by Garage'!$F$2:$F$407,"&gt;0")</f>
        <v>998793.95</v>
      </c>
      <c r="J13" s="3">
        <f>SUMIFS('Cost and Weather Data by Garage'!$F$2:$F$407,'Cost and Weather Data by Garage'!$A$2:$A$407,AWSSI!$B13,'Cost and Weather Data by Garage'!$B$2:$B$407,"w1819",'Cost and Weather Data by Garage'!$F$2:$F$407,"&gt;0")</f>
        <v>983525.53</v>
      </c>
      <c r="K13" s="3">
        <f>SUMIFS('Cost and Weather Data by Garage'!$F$2:$F$407,'Cost and Weather Data by Garage'!$A$2:$A$407,AWSSI!$B13,'Cost and Weather Data by Garage'!$B$2:$B$407,"w1920",'Cost and Weather Data by Garage'!$F$2:$F$407,"&gt;0")</f>
        <v>757602.83</v>
      </c>
      <c r="L13" s="3">
        <f>SUMIFS('Cost and Weather Data by Garage'!$F$2:$F$407,'Cost and Weather Data by Garage'!$A$2:$A$407,AWSSI!$B13,'Cost and Weather Data by Garage'!$B$2:$B$407,"w2021",'Cost and Weather Data by Garage'!$F$2:$F$407,"&gt;0")</f>
        <v>731317.2</v>
      </c>
      <c r="M13" s="3">
        <f>SUMIFS('Cost and Weather Data by Garage'!$F$2:$F$407,'Cost and Weather Data by Garage'!$A$2:$A$407,AWSSI!$B13,'Cost and Weather Data by Garage'!$B$2:$B$407,"w2122",'Cost and Weather Data by Garage'!$F$2:$F$407,"&gt;0")</f>
        <v>850540</v>
      </c>
    </row>
    <row r="14" spans="1:13" x14ac:dyDescent="0.35">
      <c r="A14">
        <v>1209</v>
      </c>
      <c r="B14" t="s">
        <v>75</v>
      </c>
      <c r="C14" s="3">
        <f>SUMIFS('Cost and Weather Data by Garage'!$F$2:$F$407,'Cost and Weather Data by Garage'!$A$2:$A$407,AWSSI!$B14,'Cost and Weather Data by Garage'!$B$2:$B$407,"w1112",'Cost and Weather Data by Garage'!$F$2:$F$407,"&gt;0")</f>
        <v>284198.90999999997</v>
      </c>
      <c r="D14" s="3">
        <f>SUMIFS('Cost and Weather Data by Garage'!$F$2:$F$407,'Cost and Weather Data by Garage'!$A$2:$A$407,AWSSI!$B14,'Cost and Weather Data by Garage'!$B$2:$B$407,"w1213",'Cost and Weather Data by Garage'!$F$2:$F$407,"&gt;0")</f>
        <v>517345.04</v>
      </c>
      <c r="E14" s="3">
        <f>SUMIFS('Cost and Weather Data by Garage'!$F$2:$F$407,'Cost and Weather Data by Garage'!$A$2:$A$407,AWSSI!$B14,'Cost and Weather Data by Garage'!$B$2:$B$407,"w1314",'Cost and Weather Data by Garage'!$F$2:$F$407,"&gt;0")</f>
        <v>618448.48</v>
      </c>
      <c r="F14" s="3">
        <f>SUMIFS('Cost and Weather Data by Garage'!$F$2:$F$407,'Cost and Weather Data by Garage'!$A$2:$A$407,AWSSI!$B14,'Cost and Weather Data by Garage'!$B$2:$B$407,"w1415",'Cost and Weather Data by Garage'!$F$2:$F$407,"&gt;0")</f>
        <v>735776.41</v>
      </c>
      <c r="G14" s="3">
        <f>SUMIFS('Cost and Weather Data by Garage'!$F$2:$F$407,'Cost and Weather Data by Garage'!$A$2:$A$407,AWSSI!$B14,'Cost and Weather Data by Garage'!$B$2:$B$407,"w1516",'Cost and Weather Data by Garage'!$F$2:$F$407,"&gt;0")</f>
        <v>431749.51</v>
      </c>
      <c r="H14" s="3">
        <f>SUMIFS('Cost and Weather Data by Garage'!$F$2:$F$407,'Cost and Weather Data by Garage'!$A$2:$A$407,AWSSI!$B14,'Cost and Weather Data by Garage'!$B$2:$B$407,"w1617",'Cost and Weather Data by Garage'!$F$2:$F$407,"&gt;0")</f>
        <v>797908.94</v>
      </c>
      <c r="I14" s="3">
        <f>SUMIFS('Cost and Weather Data by Garage'!$F$2:$F$407,'Cost and Weather Data by Garage'!$A$2:$A$407,AWSSI!$B14,'Cost and Weather Data by Garage'!$B$2:$B$407,"w1718",'Cost and Weather Data by Garage'!$F$2:$F$407,"&gt;0")</f>
        <v>917112.45</v>
      </c>
      <c r="J14" s="3">
        <f>SUMIFS('Cost and Weather Data by Garage'!$F$2:$F$407,'Cost and Weather Data by Garage'!$A$2:$A$407,AWSSI!$B14,'Cost and Weather Data by Garage'!$B$2:$B$407,"w1819",'Cost and Weather Data by Garage'!$F$2:$F$407,"&gt;0")</f>
        <v>893357.38</v>
      </c>
      <c r="K14" s="3">
        <f>SUMIFS('Cost and Weather Data by Garage'!$F$2:$F$407,'Cost and Weather Data by Garage'!$A$2:$A$407,AWSSI!$B14,'Cost and Weather Data by Garage'!$B$2:$B$407,"w1920",'Cost and Weather Data by Garage'!$F$2:$F$407,"&gt;0")</f>
        <v>747648.23</v>
      </c>
      <c r="L14" s="3">
        <f>SUMIFS('Cost and Weather Data by Garage'!$F$2:$F$407,'Cost and Weather Data by Garage'!$A$2:$A$407,AWSSI!$B14,'Cost and Weather Data by Garage'!$B$2:$B$407,"w2021",'Cost and Weather Data by Garage'!$F$2:$F$407,"&gt;0")</f>
        <v>592383.13</v>
      </c>
      <c r="M14" s="3">
        <f>SUMIFS('Cost and Weather Data by Garage'!$F$2:$F$407,'Cost and Weather Data by Garage'!$A$2:$A$407,AWSSI!$B14,'Cost and Weather Data by Garage'!$B$2:$B$407,"w2122",'Cost and Weather Data by Garage'!$F$2:$F$407,"&gt;0")</f>
        <v>681337.42</v>
      </c>
    </row>
    <row r="15" spans="1:13" x14ac:dyDescent="0.35">
      <c r="A15">
        <v>1750</v>
      </c>
      <c r="B15" t="s">
        <v>122</v>
      </c>
      <c r="C15" s="3">
        <f>SUMIFS('Cost and Weather Data by Garage'!$F$2:$F$407,'Cost and Weather Data by Garage'!$A$2:$A$407,AWSSI!$B15,'Cost and Weather Data by Garage'!$B$2:$B$407,"w1112",'Cost and Weather Data by Garage'!$F$2:$F$407,"&gt;0")</f>
        <v>487339.53</v>
      </c>
      <c r="D15" s="3">
        <f>SUMIFS('Cost and Weather Data by Garage'!$F$2:$F$407,'Cost and Weather Data by Garage'!$A$2:$A$407,AWSSI!$B15,'Cost and Weather Data by Garage'!$B$2:$B$407,"w1213",'Cost and Weather Data by Garage'!$F$2:$F$407,"&gt;0")</f>
        <v>672362.89</v>
      </c>
      <c r="E15" s="3">
        <f>SUMIFS('Cost and Weather Data by Garage'!$F$2:$F$407,'Cost and Weather Data by Garage'!$A$2:$A$407,AWSSI!$B15,'Cost and Weather Data by Garage'!$B$2:$B$407,"w1314",'Cost and Weather Data by Garage'!$F$2:$F$407,"&gt;0")</f>
        <v>752346.11</v>
      </c>
      <c r="F15" s="3">
        <f>SUMIFS('Cost and Weather Data by Garage'!$F$2:$F$407,'Cost and Weather Data by Garage'!$A$2:$A$407,AWSSI!$B15,'Cost and Weather Data by Garage'!$B$2:$B$407,"w1415",'Cost and Weather Data by Garage'!$F$2:$F$407,"&gt;0")</f>
        <v>745240.43</v>
      </c>
      <c r="G15" s="3">
        <f>SUMIFS('Cost and Weather Data by Garage'!$F$2:$F$407,'Cost and Weather Data by Garage'!$A$2:$A$407,AWSSI!$B15,'Cost and Weather Data by Garage'!$B$2:$B$407,"w1516",'Cost and Weather Data by Garage'!$F$2:$F$407,"&gt;0")</f>
        <v>401284.01</v>
      </c>
      <c r="H15" s="3">
        <f>SUMIFS('Cost and Weather Data by Garage'!$F$2:$F$407,'Cost and Weather Data by Garage'!$A$2:$A$407,AWSSI!$B15,'Cost and Weather Data by Garage'!$B$2:$B$407,"w1617",'Cost and Weather Data by Garage'!$F$2:$F$407,"&gt;0")</f>
        <v>790431.15</v>
      </c>
      <c r="I15" s="3">
        <f>SUMIFS('Cost and Weather Data by Garage'!$F$2:$F$407,'Cost and Weather Data by Garage'!$A$2:$A$407,AWSSI!$B15,'Cost and Weather Data by Garage'!$B$2:$B$407,"w1718",'Cost and Weather Data by Garage'!$F$2:$F$407,"&gt;0")</f>
        <v>862794.22</v>
      </c>
      <c r="J15" s="3">
        <f>SUMIFS('Cost and Weather Data by Garage'!$F$2:$F$407,'Cost and Weather Data by Garage'!$A$2:$A$407,AWSSI!$B15,'Cost and Weather Data by Garage'!$B$2:$B$407,"w1819",'Cost and Weather Data by Garage'!$F$2:$F$407,"&gt;0")</f>
        <v>1047090.39</v>
      </c>
      <c r="K15" s="3">
        <f>SUMIFS('Cost and Weather Data by Garage'!$F$2:$F$407,'Cost and Weather Data by Garage'!$A$2:$A$407,AWSSI!$B15,'Cost and Weather Data by Garage'!$B$2:$B$407,"w1920",'Cost and Weather Data by Garage'!$F$2:$F$407,"&gt;0")</f>
        <v>761154.09</v>
      </c>
      <c r="L15" s="3">
        <f>SUMIFS('Cost and Weather Data by Garage'!$F$2:$F$407,'Cost and Weather Data by Garage'!$A$2:$A$407,AWSSI!$B15,'Cost and Weather Data by Garage'!$B$2:$B$407,"w2021",'Cost and Weather Data by Garage'!$F$2:$F$407,"&gt;0")</f>
        <v>453107.88</v>
      </c>
      <c r="M15" s="3">
        <f>SUMIFS('Cost and Weather Data by Garage'!$F$2:$F$407,'Cost and Weather Data by Garage'!$A$2:$A$407,AWSSI!$B15,'Cost and Weather Data by Garage'!$B$2:$B$407,"w2122",'Cost and Weather Data by Garage'!$F$2:$F$407,"&gt;0")</f>
        <v>662602.39</v>
      </c>
    </row>
    <row r="16" spans="1:13" x14ac:dyDescent="0.35">
      <c r="A16">
        <v>1820</v>
      </c>
      <c r="B16" t="s">
        <v>123</v>
      </c>
      <c r="C16" s="3">
        <f>SUMIFS('Cost and Weather Data by Garage'!$F$2:$F$407,'Cost and Weather Data by Garage'!$A$2:$A$407,AWSSI!$B16,'Cost and Weather Data by Garage'!$B$2:$B$407,"w1112",'Cost and Weather Data by Garage'!$F$2:$F$407,"&gt;0")</f>
        <v>0</v>
      </c>
      <c r="D16" s="3">
        <f>SUMIFS('Cost and Weather Data by Garage'!$F$2:$F$407,'Cost and Weather Data by Garage'!$A$2:$A$407,AWSSI!$B16,'Cost and Weather Data by Garage'!$B$2:$B$407,"w1213",'Cost and Weather Data by Garage'!$F$2:$F$407,"&gt;0")</f>
        <v>691713.23</v>
      </c>
      <c r="E16" s="3">
        <f>SUMIFS('Cost and Weather Data by Garage'!$F$2:$F$407,'Cost and Weather Data by Garage'!$A$2:$A$407,AWSSI!$B16,'Cost and Weather Data by Garage'!$B$2:$B$407,"w1314",'Cost and Weather Data by Garage'!$F$2:$F$407,"&gt;0")</f>
        <v>772464.08</v>
      </c>
      <c r="F16" s="3">
        <f>SUMIFS('Cost and Weather Data by Garage'!$F$2:$F$407,'Cost and Weather Data by Garage'!$A$2:$A$407,AWSSI!$B16,'Cost and Weather Data by Garage'!$B$2:$B$407,"w1415",'Cost and Weather Data by Garage'!$F$2:$F$407,"&gt;0")</f>
        <v>787269.85</v>
      </c>
      <c r="G16" s="3">
        <f>SUMIFS('Cost and Weather Data by Garage'!$F$2:$F$407,'Cost and Weather Data by Garage'!$A$2:$A$407,AWSSI!$B16,'Cost and Weather Data by Garage'!$B$2:$B$407,"w1516",'Cost and Weather Data by Garage'!$F$2:$F$407,"&gt;0")</f>
        <v>591663.13</v>
      </c>
      <c r="H16" s="3">
        <f>SUMIFS('Cost and Weather Data by Garage'!$F$2:$F$407,'Cost and Weather Data by Garage'!$A$2:$A$407,AWSSI!$B16,'Cost and Weather Data by Garage'!$B$2:$B$407,"w1617",'Cost and Weather Data by Garage'!$F$2:$F$407,"&gt;0")</f>
        <v>967632.6</v>
      </c>
      <c r="I16" s="3">
        <f>SUMIFS('Cost and Weather Data by Garage'!$F$2:$F$407,'Cost and Weather Data by Garage'!$A$2:$A$407,AWSSI!$B16,'Cost and Weather Data by Garage'!$B$2:$B$407,"w1718",'Cost and Weather Data by Garage'!$F$2:$F$407,"&gt;0")</f>
        <v>1027852.46</v>
      </c>
      <c r="J16" s="3">
        <f>SUMIFS('Cost and Weather Data by Garage'!$F$2:$F$407,'Cost and Weather Data by Garage'!$A$2:$A$407,AWSSI!$B16,'Cost and Weather Data by Garage'!$B$2:$B$407,"w1819",'Cost and Weather Data by Garage'!$F$2:$F$407,"&gt;0")</f>
        <v>1257106.92</v>
      </c>
      <c r="K16" s="3">
        <f>SUMIFS('Cost and Weather Data by Garage'!$F$2:$F$407,'Cost and Weather Data by Garage'!$A$2:$A$407,AWSSI!$B16,'Cost and Weather Data by Garage'!$B$2:$B$407,"w1920",'Cost and Weather Data by Garage'!$F$2:$F$407,"&gt;0")</f>
        <v>916214.73</v>
      </c>
      <c r="L16" s="3">
        <f>SUMIFS('Cost and Weather Data by Garage'!$F$2:$F$407,'Cost and Weather Data by Garage'!$A$2:$A$407,AWSSI!$B16,'Cost and Weather Data by Garage'!$B$2:$B$407,"w2021",'Cost and Weather Data by Garage'!$F$2:$F$407,"&gt;0")</f>
        <v>762280.26</v>
      </c>
      <c r="M16" s="3">
        <f>SUMIFS('Cost and Weather Data by Garage'!$F$2:$F$407,'Cost and Weather Data by Garage'!$A$2:$A$407,AWSSI!$B16,'Cost and Weather Data by Garage'!$B$2:$B$407,"w2122",'Cost and Weather Data by Garage'!$F$2:$F$407,"&gt;0")</f>
        <v>837961.86</v>
      </c>
    </row>
    <row r="17" spans="1:13" x14ac:dyDescent="0.35">
      <c r="A17">
        <v>1850</v>
      </c>
      <c r="B17" t="s">
        <v>125</v>
      </c>
      <c r="C17" s="3">
        <f>SUMIFS('Cost and Weather Data by Garage'!$F$2:$F$407,'Cost and Weather Data by Garage'!$A$2:$A$407,AWSSI!$B17,'Cost and Weather Data by Garage'!$B$2:$B$407,"w1112",'Cost and Weather Data by Garage'!$F$2:$F$407,"&gt;0")</f>
        <v>665680.88</v>
      </c>
      <c r="D17" s="3">
        <f>SUMIFS('Cost and Weather Data by Garage'!$F$2:$F$407,'Cost and Weather Data by Garage'!$A$2:$A$407,AWSSI!$B17,'Cost and Weather Data by Garage'!$B$2:$B$407,"w1213",'Cost and Weather Data by Garage'!$F$2:$F$407,"&gt;0")</f>
        <v>941309.89</v>
      </c>
      <c r="E17" s="3">
        <f>SUMIFS('Cost and Weather Data by Garage'!$F$2:$F$407,'Cost and Weather Data by Garage'!$A$2:$A$407,AWSSI!$B17,'Cost and Weather Data by Garage'!$B$2:$B$407,"w1314",'Cost and Weather Data by Garage'!$F$2:$F$407,"&gt;0")</f>
        <v>1002418.86</v>
      </c>
      <c r="F17" s="3">
        <f>SUMIFS('Cost and Weather Data by Garage'!$F$2:$F$407,'Cost and Weather Data by Garage'!$A$2:$A$407,AWSSI!$B17,'Cost and Weather Data by Garage'!$B$2:$B$407,"w1415",'Cost and Weather Data by Garage'!$F$2:$F$407,"&gt;0")</f>
        <v>938216.36</v>
      </c>
      <c r="G17" s="3">
        <f>SUMIFS('Cost and Weather Data by Garage'!$F$2:$F$407,'Cost and Weather Data by Garage'!$A$2:$A$407,AWSSI!$B17,'Cost and Weather Data by Garage'!$B$2:$B$407,"w1516",'Cost and Weather Data by Garage'!$F$2:$F$407,"&gt;0")</f>
        <v>775267.89</v>
      </c>
      <c r="H17" s="3">
        <f>SUMIFS('Cost and Weather Data by Garage'!$F$2:$F$407,'Cost and Weather Data by Garage'!$A$2:$A$407,AWSSI!$B17,'Cost and Weather Data by Garage'!$B$2:$B$407,"w1617",'Cost and Weather Data by Garage'!$F$2:$F$407,"&gt;0")</f>
        <v>1118606.29</v>
      </c>
      <c r="I17" s="3">
        <f>SUMIFS('Cost and Weather Data by Garage'!$F$2:$F$407,'Cost and Weather Data by Garage'!$A$2:$A$407,AWSSI!$B17,'Cost and Weather Data by Garage'!$B$2:$B$407,"w1718",'Cost and Weather Data by Garage'!$F$2:$F$407,"&gt;0")</f>
        <v>1279578.8799999999</v>
      </c>
      <c r="J17" s="3">
        <f>SUMIFS('Cost and Weather Data by Garage'!$F$2:$F$407,'Cost and Weather Data by Garage'!$A$2:$A$407,AWSSI!$B17,'Cost and Weather Data by Garage'!$B$2:$B$407,"w1819",'Cost and Weather Data by Garage'!$F$2:$F$407,"&gt;0")</f>
        <v>1423082.65</v>
      </c>
      <c r="K17" s="3">
        <f>SUMIFS('Cost and Weather Data by Garage'!$F$2:$F$407,'Cost and Weather Data by Garage'!$A$2:$A$407,AWSSI!$B17,'Cost and Weather Data by Garage'!$B$2:$B$407,"w1920",'Cost and Weather Data by Garage'!$F$2:$F$407,"&gt;0")</f>
        <v>1269792.81</v>
      </c>
      <c r="L17" s="3">
        <f>SUMIFS('Cost and Weather Data by Garage'!$F$2:$F$407,'Cost and Weather Data by Garage'!$A$2:$A$407,AWSSI!$B17,'Cost and Weather Data by Garage'!$B$2:$B$407,"w2021",'Cost and Weather Data by Garage'!$F$2:$F$407,"&gt;0")</f>
        <v>0</v>
      </c>
      <c r="M17" s="3">
        <f>SUMIFS('Cost and Weather Data by Garage'!$F$2:$F$407,'Cost and Weather Data by Garage'!$A$2:$A$407,AWSSI!$B17,'Cost and Weather Data by Garage'!$B$2:$B$407,"w2122",'Cost and Weather Data by Garage'!$F$2:$F$407,"&gt;0")</f>
        <v>882282.55999999901</v>
      </c>
    </row>
    <row r="18" spans="1:13" x14ac:dyDescent="0.35">
      <c r="A18">
        <v>1930</v>
      </c>
      <c r="B18" t="s">
        <v>76</v>
      </c>
      <c r="C18" s="3">
        <f>SUMIFS('Cost and Weather Data by Garage'!$F$2:$F$407,'Cost and Weather Data by Garage'!$A$2:$A$407,AWSSI!$B18,'Cost and Weather Data by Garage'!$B$2:$B$407,"w1112",'Cost and Weather Data by Garage'!$F$2:$F$407,"&gt;0")</f>
        <v>324664.46000000002</v>
      </c>
      <c r="D18" s="3">
        <f>SUMIFS('Cost and Weather Data by Garage'!$F$2:$F$407,'Cost and Weather Data by Garage'!$A$2:$A$407,AWSSI!$B18,'Cost and Weather Data by Garage'!$B$2:$B$407,"w1213",'Cost and Weather Data by Garage'!$F$2:$F$407,"&gt;0")</f>
        <v>403388.26</v>
      </c>
      <c r="E18" s="3">
        <f>SUMIFS('Cost and Weather Data by Garage'!$F$2:$F$407,'Cost and Weather Data by Garage'!$A$2:$A$407,AWSSI!$B18,'Cost and Weather Data by Garage'!$B$2:$B$407,"w1314",'Cost and Weather Data by Garage'!$F$2:$F$407,"&gt;0")</f>
        <v>434462.76</v>
      </c>
      <c r="F18" s="3">
        <f>SUMIFS('Cost and Weather Data by Garage'!$F$2:$F$407,'Cost and Weather Data by Garage'!$A$2:$A$407,AWSSI!$B18,'Cost and Weather Data by Garage'!$B$2:$B$407,"w1415",'Cost and Weather Data by Garage'!$F$2:$F$407,"&gt;0")</f>
        <v>378232.04</v>
      </c>
      <c r="G18" s="3">
        <f>SUMIFS('Cost and Weather Data by Garage'!$F$2:$F$407,'Cost and Weather Data by Garage'!$A$2:$A$407,AWSSI!$B18,'Cost and Weather Data by Garage'!$B$2:$B$407,"w1516",'Cost and Weather Data by Garage'!$F$2:$F$407,"&gt;0")</f>
        <v>319908.61</v>
      </c>
      <c r="H18" s="3">
        <f>SUMIFS('Cost and Weather Data by Garage'!$F$2:$F$407,'Cost and Weather Data by Garage'!$A$2:$A$407,AWSSI!$B18,'Cost and Weather Data by Garage'!$B$2:$B$407,"w1617",'Cost and Weather Data by Garage'!$F$2:$F$407,"&gt;0")</f>
        <v>327994.2</v>
      </c>
      <c r="I18" s="3">
        <f>SUMIFS('Cost and Weather Data by Garage'!$F$2:$F$407,'Cost and Weather Data by Garage'!$A$2:$A$407,AWSSI!$B18,'Cost and Weather Data by Garage'!$B$2:$B$407,"w1718",'Cost and Weather Data by Garage'!$F$2:$F$407,"&gt;0")</f>
        <v>599943.53</v>
      </c>
      <c r="J18" s="3">
        <f>SUMIFS('Cost and Weather Data by Garage'!$F$2:$F$407,'Cost and Weather Data by Garage'!$A$2:$A$407,AWSSI!$B18,'Cost and Weather Data by Garage'!$B$2:$B$407,"w1819",'Cost and Weather Data by Garage'!$F$2:$F$407,"&gt;0")</f>
        <v>790264.92</v>
      </c>
      <c r="K18" s="3">
        <f>SUMIFS('Cost and Weather Data by Garage'!$F$2:$F$407,'Cost and Weather Data by Garage'!$A$2:$A$407,AWSSI!$B18,'Cost and Weather Data by Garage'!$B$2:$B$407,"w1920",'Cost and Weather Data by Garage'!$F$2:$F$407,"&gt;0")</f>
        <v>562476.31999999995</v>
      </c>
      <c r="L18" s="3">
        <f>SUMIFS('Cost and Weather Data by Garage'!$F$2:$F$407,'Cost and Weather Data by Garage'!$A$2:$A$407,AWSSI!$B18,'Cost and Weather Data by Garage'!$B$2:$B$407,"w2021",'Cost and Weather Data by Garage'!$F$2:$F$407,"&gt;0")</f>
        <v>522040.2</v>
      </c>
      <c r="M18" s="3">
        <f>SUMIFS('Cost and Weather Data by Garage'!$F$2:$F$407,'Cost and Weather Data by Garage'!$A$2:$A$407,AWSSI!$B18,'Cost and Weather Data by Garage'!$B$2:$B$407,"w2122",'Cost and Weather Data by Garage'!$F$2:$F$407,"&gt;0")</f>
        <v>601707.14</v>
      </c>
    </row>
    <row r="19" spans="1:13" x14ac:dyDescent="0.35">
      <c r="A19">
        <v>1230</v>
      </c>
      <c r="B19" t="s">
        <v>114</v>
      </c>
      <c r="C19" s="3">
        <f>SUMIFS('Cost and Weather Data by Garage'!$F$2:$F$407,'Cost and Weather Data by Garage'!$A$2:$A$407,AWSSI!$B19,'Cost and Weather Data by Garage'!$B$2:$B$407,"w1112",'Cost and Weather Data by Garage'!$F$2:$F$407,"&gt;0")</f>
        <v>369351.45</v>
      </c>
      <c r="D19" s="3">
        <f>SUMIFS('Cost and Weather Data by Garage'!$F$2:$F$407,'Cost and Weather Data by Garage'!$A$2:$A$407,AWSSI!$B19,'Cost and Weather Data by Garage'!$B$2:$B$407,"w1213",'Cost and Weather Data by Garage'!$F$2:$F$407,"&gt;0")</f>
        <v>363056.43</v>
      </c>
      <c r="E19" s="3">
        <f>SUMIFS('Cost and Weather Data by Garage'!$F$2:$F$407,'Cost and Weather Data by Garage'!$A$2:$A$407,AWSSI!$B19,'Cost and Weather Data by Garage'!$B$2:$B$407,"w1314",'Cost and Weather Data by Garage'!$F$2:$F$407,"&gt;0")</f>
        <v>503632.31</v>
      </c>
      <c r="F19" s="3">
        <f>SUMIFS('Cost and Weather Data by Garage'!$F$2:$F$407,'Cost and Weather Data by Garage'!$A$2:$A$407,AWSSI!$B19,'Cost and Weather Data by Garage'!$B$2:$B$407,"w1415",'Cost and Weather Data by Garage'!$F$2:$F$407,"&gt;0")</f>
        <v>641564.98</v>
      </c>
      <c r="G19" s="3">
        <f>SUMIFS('Cost and Weather Data by Garage'!$F$2:$F$407,'Cost and Weather Data by Garage'!$A$2:$A$407,AWSSI!$B19,'Cost and Weather Data by Garage'!$B$2:$B$407,"w1516",'Cost and Weather Data by Garage'!$F$2:$F$407,"&gt;0")</f>
        <v>379764.84</v>
      </c>
      <c r="H19" s="3">
        <f>SUMIFS('Cost and Weather Data by Garage'!$F$2:$F$407,'Cost and Weather Data by Garage'!$A$2:$A$407,AWSSI!$B19,'Cost and Weather Data by Garage'!$B$2:$B$407,"w1617",'Cost and Weather Data by Garage'!$F$2:$F$407,"&gt;0")</f>
        <v>759030.02</v>
      </c>
      <c r="I19" s="3">
        <f>SUMIFS('Cost and Weather Data by Garage'!$F$2:$F$407,'Cost and Weather Data by Garage'!$A$2:$A$407,AWSSI!$B19,'Cost and Weather Data by Garage'!$B$2:$B$407,"w1718",'Cost and Weather Data by Garage'!$F$2:$F$407,"&gt;0")</f>
        <v>864270.17</v>
      </c>
      <c r="J19" s="3">
        <f>SUMIFS('Cost and Weather Data by Garage'!$F$2:$F$407,'Cost and Weather Data by Garage'!$A$2:$A$407,AWSSI!$B19,'Cost and Weather Data by Garage'!$B$2:$B$407,"w1819",'Cost and Weather Data by Garage'!$F$2:$F$407,"&gt;0")</f>
        <v>1156595.05</v>
      </c>
      <c r="K19" s="3">
        <f>SUMIFS('Cost and Weather Data by Garage'!$F$2:$F$407,'Cost and Weather Data by Garage'!$A$2:$A$407,AWSSI!$B19,'Cost and Weather Data by Garage'!$B$2:$B$407,"w1920",'Cost and Weather Data by Garage'!$F$2:$F$407,"&gt;0")</f>
        <v>853165.96</v>
      </c>
      <c r="L19" s="3">
        <f>SUMIFS('Cost and Weather Data by Garage'!$F$2:$F$407,'Cost and Weather Data by Garage'!$A$2:$A$407,AWSSI!$B19,'Cost and Weather Data by Garage'!$B$2:$B$407,"w2021",'Cost and Weather Data by Garage'!$F$2:$F$407,"&gt;0")</f>
        <v>694010.06</v>
      </c>
      <c r="M19" s="3">
        <f>SUMIFS('Cost and Weather Data by Garage'!$F$2:$F$407,'Cost and Weather Data by Garage'!$A$2:$A$407,AWSSI!$B19,'Cost and Weather Data by Garage'!$B$2:$B$407,"w2122",'Cost and Weather Data by Garage'!$F$2:$F$407,"&gt;0")</f>
        <v>736010.79</v>
      </c>
    </row>
    <row r="20" spans="1:13" x14ac:dyDescent="0.35">
      <c r="A20">
        <v>1340</v>
      </c>
      <c r="B20" t="s">
        <v>77</v>
      </c>
      <c r="C20" s="3">
        <f>SUMIFS('Cost and Weather Data by Garage'!$F$2:$F$407,'Cost and Weather Data by Garage'!$A$2:$A$407,AWSSI!$B20,'Cost and Weather Data by Garage'!$B$2:$B$407,"w1112",'Cost and Weather Data by Garage'!$F$2:$F$407,"&gt;0")</f>
        <v>288887.5</v>
      </c>
      <c r="D20" s="3">
        <f>SUMIFS('Cost and Weather Data by Garage'!$F$2:$F$407,'Cost and Weather Data by Garage'!$A$2:$A$407,AWSSI!$B20,'Cost and Weather Data by Garage'!$B$2:$B$407,"w1213",'Cost and Weather Data by Garage'!$F$2:$F$407,"&gt;0")</f>
        <v>310201.48</v>
      </c>
      <c r="E20" s="3">
        <f>SUMIFS('Cost and Weather Data by Garage'!$F$2:$F$407,'Cost and Weather Data by Garage'!$A$2:$A$407,AWSSI!$B20,'Cost and Weather Data by Garage'!$B$2:$B$407,"w1314",'Cost and Weather Data by Garage'!$F$2:$F$407,"&gt;0")</f>
        <v>389646.26</v>
      </c>
      <c r="F20" s="3">
        <f>SUMIFS('Cost and Weather Data by Garage'!$F$2:$F$407,'Cost and Weather Data by Garage'!$A$2:$A$407,AWSSI!$B20,'Cost and Weather Data by Garage'!$B$2:$B$407,"w1415",'Cost and Weather Data by Garage'!$F$2:$F$407,"&gt;0")</f>
        <v>487125.72</v>
      </c>
      <c r="G20" s="3">
        <f>SUMIFS('Cost and Weather Data by Garage'!$F$2:$F$407,'Cost and Weather Data by Garage'!$A$2:$A$407,AWSSI!$B20,'Cost and Weather Data by Garage'!$B$2:$B$407,"w1516",'Cost and Weather Data by Garage'!$F$2:$F$407,"&gt;0")</f>
        <v>322516.09999999998</v>
      </c>
      <c r="H20" s="3">
        <f>SUMIFS('Cost and Weather Data by Garage'!$F$2:$F$407,'Cost and Weather Data by Garage'!$A$2:$A$407,AWSSI!$B20,'Cost and Weather Data by Garage'!$B$2:$B$407,"w1617",'Cost and Weather Data by Garage'!$F$2:$F$407,"&gt;0")</f>
        <v>661368.16</v>
      </c>
      <c r="I20" s="3">
        <f>SUMIFS('Cost and Weather Data by Garage'!$F$2:$F$407,'Cost and Weather Data by Garage'!$A$2:$A$407,AWSSI!$B20,'Cost and Weather Data by Garage'!$B$2:$B$407,"w1718",'Cost and Weather Data by Garage'!$F$2:$F$407,"&gt;0")</f>
        <v>712371.36</v>
      </c>
      <c r="J20" s="3">
        <f>SUMIFS('Cost and Weather Data by Garage'!$F$2:$F$407,'Cost and Weather Data by Garage'!$A$2:$A$407,AWSSI!$B20,'Cost and Weather Data by Garage'!$B$2:$B$407,"w1819",'Cost and Weather Data by Garage'!$F$2:$F$407,"&gt;0")</f>
        <v>828858.75</v>
      </c>
      <c r="K20" s="3">
        <f>SUMIFS('Cost and Weather Data by Garage'!$F$2:$F$407,'Cost and Weather Data by Garage'!$A$2:$A$407,AWSSI!$B20,'Cost and Weather Data by Garage'!$B$2:$B$407,"w1920",'Cost and Weather Data by Garage'!$F$2:$F$407,"&gt;0")</f>
        <v>722593.68</v>
      </c>
      <c r="L20" s="3">
        <f>SUMIFS('Cost and Weather Data by Garage'!$F$2:$F$407,'Cost and Weather Data by Garage'!$A$2:$A$407,AWSSI!$B20,'Cost and Weather Data by Garage'!$B$2:$B$407,"w2021",'Cost and Weather Data by Garage'!$F$2:$F$407,"&gt;0")</f>
        <v>538521.75</v>
      </c>
      <c r="M20" s="3">
        <f>SUMIFS('Cost and Weather Data by Garage'!$F$2:$F$407,'Cost and Weather Data by Garage'!$A$2:$A$407,AWSSI!$B20,'Cost and Weather Data by Garage'!$B$2:$B$407,"w2122",'Cost and Weather Data by Garage'!$F$2:$F$407,"&gt;0")</f>
        <v>557565</v>
      </c>
    </row>
    <row r="21" spans="1:13" x14ac:dyDescent="0.35">
      <c r="A21">
        <v>1742</v>
      </c>
      <c r="B21" t="s">
        <v>78</v>
      </c>
      <c r="C21" s="3">
        <f>SUMIFS('Cost and Weather Data by Garage'!$F$2:$F$407,'Cost and Weather Data by Garage'!$A$2:$A$407,AWSSI!$B21,'Cost and Weather Data by Garage'!$B$2:$B$407,"w1112",'Cost and Weather Data by Garage'!$F$2:$F$407,"&gt;0")</f>
        <v>325485.3</v>
      </c>
      <c r="D21" s="3">
        <f>SUMIFS('Cost and Weather Data by Garage'!$F$2:$F$407,'Cost and Weather Data by Garage'!$A$2:$A$407,AWSSI!$B21,'Cost and Weather Data by Garage'!$B$2:$B$407,"w1213",'Cost and Weather Data by Garage'!$F$2:$F$407,"&gt;0")</f>
        <v>390654.97</v>
      </c>
      <c r="E21" s="3">
        <f>SUMIFS('Cost and Weather Data by Garage'!$F$2:$F$407,'Cost and Weather Data by Garage'!$A$2:$A$407,AWSSI!$B21,'Cost and Weather Data by Garage'!$B$2:$B$407,"w1314",'Cost and Weather Data by Garage'!$F$2:$F$407,"&gt;0")</f>
        <v>413870.02</v>
      </c>
      <c r="F21" s="3">
        <f>SUMIFS('Cost and Weather Data by Garage'!$F$2:$F$407,'Cost and Weather Data by Garage'!$A$2:$A$407,AWSSI!$B21,'Cost and Weather Data by Garage'!$B$2:$B$407,"w1415",'Cost and Weather Data by Garage'!$F$2:$F$407,"&gt;0")</f>
        <v>404107.62</v>
      </c>
      <c r="G21" s="3">
        <f>SUMIFS('Cost and Weather Data by Garage'!$F$2:$F$407,'Cost and Weather Data by Garage'!$A$2:$A$407,AWSSI!$B21,'Cost and Weather Data by Garage'!$B$2:$B$407,"w1516",'Cost and Weather Data by Garage'!$F$2:$F$407,"&gt;0")</f>
        <v>292153.11</v>
      </c>
      <c r="H21" s="3">
        <f>SUMIFS('Cost and Weather Data by Garage'!$F$2:$F$407,'Cost and Weather Data by Garage'!$A$2:$A$407,AWSSI!$B21,'Cost and Weather Data by Garage'!$B$2:$B$407,"w1617",'Cost and Weather Data by Garage'!$F$2:$F$407,"&gt;0")</f>
        <v>578693.49</v>
      </c>
      <c r="I21" s="3">
        <f>SUMIFS('Cost and Weather Data by Garage'!$F$2:$F$407,'Cost and Weather Data by Garage'!$A$2:$A$407,AWSSI!$B21,'Cost and Weather Data by Garage'!$B$2:$B$407,"w1718",'Cost and Weather Data by Garage'!$F$2:$F$407,"&gt;0")</f>
        <v>602009.49</v>
      </c>
      <c r="J21" s="3">
        <f>SUMIFS('Cost and Weather Data by Garage'!$F$2:$F$407,'Cost and Weather Data by Garage'!$A$2:$A$407,AWSSI!$B21,'Cost and Weather Data by Garage'!$B$2:$B$407,"w1819",'Cost and Weather Data by Garage'!$F$2:$F$407,"&gt;0")</f>
        <v>725370.37</v>
      </c>
      <c r="K21" s="3">
        <f>SUMIFS('Cost and Weather Data by Garage'!$F$2:$F$407,'Cost and Weather Data by Garage'!$A$2:$A$407,AWSSI!$B21,'Cost and Weather Data by Garage'!$B$2:$B$407,"w1920",'Cost and Weather Data by Garage'!$F$2:$F$407,"&gt;0")</f>
        <v>515985.45</v>
      </c>
      <c r="L21" s="3">
        <f>SUMIFS('Cost and Weather Data by Garage'!$F$2:$F$407,'Cost and Weather Data by Garage'!$A$2:$A$407,AWSSI!$B21,'Cost and Weather Data by Garage'!$B$2:$B$407,"w2021",'Cost and Weather Data by Garage'!$F$2:$F$407,"&gt;0")</f>
        <v>402819.59</v>
      </c>
      <c r="M21" s="3">
        <f>SUMIFS('Cost and Weather Data by Garage'!$F$2:$F$407,'Cost and Weather Data by Garage'!$A$2:$A$407,AWSSI!$B21,'Cost and Weather Data by Garage'!$B$2:$B$407,"w2122",'Cost and Weather Data by Garage'!$F$2:$F$407,"&gt;0")</f>
        <v>451557.83</v>
      </c>
    </row>
    <row r="22" spans="1:13" x14ac:dyDescent="0.35">
      <c r="A22">
        <v>1720</v>
      </c>
      <c r="B22" t="s">
        <v>79</v>
      </c>
      <c r="C22" s="3">
        <f>SUMIFS('Cost and Weather Data by Garage'!$F$2:$F$407,'Cost and Weather Data by Garage'!$A$2:$A$407,AWSSI!$B22,'Cost and Weather Data by Garage'!$B$2:$B$407,"w1112",'Cost and Weather Data by Garage'!$F$2:$F$407,"&gt;0")</f>
        <v>551247.61</v>
      </c>
      <c r="D22" s="3">
        <f>SUMIFS('Cost and Weather Data by Garage'!$F$2:$F$407,'Cost and Weather Data by Garage'!$A$2:$A$407,AWSSI!$B22,'Cost and Weather Data by Garage'!$B$2:$B$407,"w1213",'Cost and Weather Data by Garage'!$F$2:$F$407,"&gt;0")</f>
        <v>771436.1</v>
      </c>
      <c r="E22" s="3">
        <f>SUMIFS('Cost and Weather Data by Garage'!$F$2:$F$407,'Cost and Weather Data by Garage'!$A$2:$A$407,AWSSI!$B22,'Cost and Weather Data by Garage'!$B$2:$B$407,"w1314",'Cost and Weather Data by Garage'!$F$2:$F$407,"&gt;0")</f>
        <v>727344.59</v>
      </c>
      <c r="F22" s="3">
        <f>SUMIFS('Cost and Weather Data by Garage'!$F$2:$F$407,'Cost and Weather Data by Garage'!$A$2:$A$407,AWSSI!$B22,'Cost and Weather Data by Garage'!$B$2:$B$407,"w1415",'Cost and Weather Data by Garage'!$F$2:$F$407,"&gt;0")</f>
        <v>845446.61</v>
      </c>
      <c r="G22" s="3">
        <f>SUMIFS('Cost and Weather Data by Garage'!$F$2:$F$407,'Cost and Weather Data by Garage'!$A$2:$A$407,AWSSI!$B22,'Cost and Weather Data by Garage'!$B$2:$B$407,"w1516",'Cost and Weather Data by Garage'!$F$2:$F$407,"&gt;0")</f>
        <v>554190.75</v>
      </c>
      <c r="H22" s="3">
        <f>SUMIFS('Cost and Weather Data by Garage'!$F$2:$F$407,'Cost and Weather Data by Garage'!$A$2:$A$407,AWSSI!$B22,'Cost and Weather Data by Garage'!$B$2:$B$407,"w1617",'Cost and Weather Data by Garage'!$F$2:$F$407,"&gt;0")</f>
        <v>1055357.05</v>
      </c>
      <c r="I22" s="3">
        <f>SUMIFS('Cost and Weather Data by Garage'!$F$2:$F$407,'Cost and Weather Data by Garage'!$A$2:$A$407,AWSSI!$B22,'Cost and Weather Data by Garage'!$B$2:$B$407,"w1718",'Cost and Weather Data by Garage'!$F$2:$F$407,"&gt;0")</f>
        <v>1006667.15</v>
      </c>
      <c r="J22" s="3">
        <f>SUMIFS('Cost and Weather Data by Garage'!$F$2:$F$407,'Cost and Weather Data by Garage'!$A$2:$A$407,AWSSI!$B22,'Cost and Weather Data by Garage'!$B$2:$B$407,"w1819",'Cost and Weather Data by Garage'!$F$2:$F$407,"&gt;0")</f>
        <v>1262424.93</v>
      </c>
      <c r="K22" s="3">
        <f>SUMIFS('Cost and Weather Data by Garage'!$F$2:$F$407,'Cost and Weather Data by Garage'!$A$2:$A$407,AWSSI!$B22,'Cost and Weather Data by Garage'!$B$2:$B$407,"w1920",'Cost and Weather Data by Garage'!$F$2:$F$407,"&gt;0")</f>
        <v>922694.83</v>
      </c>
      <c r="L22" s="3">
        <f>SUMIFS('Cost and Weather Data by Garage'!$F$2:$F$407,'Cost and Weather Data by Garage'!$A$2:$A$407,AWSSI!$B22,'Cost and Weather Data by Garage'!$B$2:$B$407,"w2021",'Cost and Weather Data by Garage'!$F$2:$F$407,"&gt;0")</f>
        <v>716628.86</v>
      </c>
      <c r="M22" s="3">
        <f>SUMIFS('Cost and Weather Data by Garage'!$F$2:$F$407,'Cost and Weather Data by Garage'!$A$2:$A$407,AWSSI!$B22,'Cost and Weather Data by Garage'!$B$2:$B$407,"w2122",'Cost and Weather Data by Garage'!$F$2:$F$407,"&gt;0")</f>
        <v>734254.01</v>
      </c>
    </row>
    <row r="23" spans="1:13" x14ac:dyDescent="0.35">
      <c r="A23">
        <v>1360</v>
      </c>
      <c r="B23" t="s">
        <v>80</v>
      </c>
      <c r="C23" s="3">
        <f>SUMIFS('Cost and Weather Data by Garage'!$F$2:$F$407,'Cost and Weather Data by Garage'!$A$2:$A$407,AWSSI!$B23,'Cost and Weather Data by Garage'!$B$2:$B$407,"w1112",'Cost and Weather Data by Garage'!$F$2:$F$407,"&gt;0")</f>
        <v>437876.61</v>
      </c>
      <c r="D23" s="3">
        <f>SUMIFS('Cost and Weather Data by Garage'!$F$2:$F$407,'Cost and Weather Data by Garage'!$A$2:$A$407,AWSSI!$B23,'Cost and Weather Data by Garage'!$B$2:$B$407,"w1213",'Cost and Weather Data by Garage'!$F$2:$F$407,"&gt;0")</f>
        <v>687430.97</v>
      </c>
      <c r="E23" s="3">
        <f>SUMIFS('Cost and Weather Data by Garage'!$F$2:$F$407,'Cost and Weather Data by Garage'!$A$2:$A$407,AWSSI!$B23,'Cost and Weather Data by Garage'!$B$2:$B$407,"w1314",'Cost and Weather Data by Garage'!$F$2:$F$407,"&gt;0")</f>
        <v>680140.19</v>
      </c>
      <c r="F23" s="3">
        <f>SUMIFS('Cost and Weather Data by Garage'!$F$2:$F$407,'Cost and Weather Data by Garage'!$A$2:$A$407,AWSSI!$B23,'Cost and Weather Data by Garage'!$B$2:$B$407,"w1415",'Cost and Weather Data by Garage'!$F$2:$F$407,"&gt;0")</f>
        <v>589583.27</v>
      </c>
      <c r="G23" s="3">
        <f>SUMIFS('Cost and Weather Data by Garage'!$F$2:$F$407,'Cost and Weather Data by Garage'!$A$2:$A$407,AWSSI!$B23,'Cost and Weather Data by Garage'!$B$2:$B$407,"w1516",'Cost and Weather Data by Garage'!$F$2:$F$407,"&gt;0")</f>
        <v>442642.11</v>
      </c>
      <c r="H23" s="3">
        <f>SUMIFS('Cost and Weather Data by Garage'!$F$2:$F$407,'Cost and Weather Data by Garage'!$A$2:$A$407,AWSSI!$B23,'Cost and Weather Data by Garage'!$B$2:$B$407,"w1617",'Cost and Weather Data by Garage'!$F$2:$F$407,"&gt;0")</f>
        <v>945269.9</v>
      </c>
      <c r="I23" s="3">
        <f>SUMIFS('Cost and Weather Data by Garage'!$F$2:$F$407,'Cost and Weather Data by Garage'!$A$2:$A$407,AWSSI!$B23,'Cost and Weather Data by Garage'!$B$2:$B$407,"w1718",'Cost and Weather Data by Garage'!$F$2:$F$407,"&gt;0")</f>
        <v>979407.45</v>
      </c>
      <c r="J23" s="3">
        <f>SUMIFS('Cost and Weather Data by Garage'!$F$2:$F$407,'Cost and Weather Data by Garage'!$A$2:$A$407,AWSSI!$B23,'Cost and Weather Data by Garage'!$B$2:$B$407,"w1819",'Cost and Weather Data by Garage'!$F$2:$F$407,"&gt;0")</f>
        <v>1005445.68</v>
      </c>
      <c r="K23" s="3">
        <f>SUMIFS('Cost and Weather Data by Garage'!$F$2:$F$407,'Cost and Weather Data by Garage'!$A$2:$A$407,AWSSI!$B23,'Cost and Weather Data by Garage'!$B$2:$B$407,"w1920",'Cost and Weather Data by Garage'!$F$2:$F$407,"&gt;0")</f>
        <v>889262.65</v>
      </c>
      <c r="L23" s="3">
        <f>SUMIFS('Cost and Weather Data by Garage'!$F$2:$F$407,'Cost and Weather Data by Garage'!$A$2:$A$407,AWSSI!$B23,'Cost and Weather Data by Garage'!$B$2:$B$407,"w2021",'Cost and Weather Data by Garage'!$F$2:$F$407,"&gt;0")</f>
        <v>646060.92000000004</v>
      </c>
      <c r="M23" s="3">
        <f>SUMIFS('Cost and Weather Data by Garage'!$F$2:$F$407,'Cost and Weather Data by Garage'!$A$2:$A$407,AWSSI!$B23,'Cost and Weather Data by Garage'!$B$2:$B$407,"w2122",'Cost and Weather Data by Garage'!$F$2:$F$407,"&gt;0")</f>
        <v>647076.96</v>
      </c>
    </row>
    <row r="24" spans="1:13" x14ac:dyDescent="0.35">
      <c r="A24">
        <v>1520</v>
      </c>
      <c r="B24" t="s">
        <v>81</v>
      </c>
      <c r="C24" s="3">
        <f>SUMIFS('Cost and Weather Data by Garage'!$F$2:$F$407,'Cost and Weather Data by Garage'!$A$2:$A$407,AWSSI!$B24,'Cost and Weather Data by Garage'!$B$2:$B$407,"w1112",'Cost and Weather Data by Garage'!$F$2:$F$407,"&gt;0")</f>
        <v>336960.4</v>
      </c>
      <c r="D24" s="3">
        <f>SUMIFS('Cost and Weather Data by Garage'!$F$2:$F$407,'Cost and Weather Data by Garage'!$A$2:$A$407,AWSSI!$B24,'Cost and Weather Data by Garage'!$B$2:$B$407,"w1213",'Cost and Weather Data by Garage'!$F$2:$F$407,"&gt;0")</f>
        <v>546672.73</v>
      </c>
      <c r="E24" s="3">
        <f>SUMIFS('Cost and Weather Data by Garage'!$F$2:$F$407,'Cost and Weather Data by Garage'!$A$2:$A$407,AWSSI!$B24,'Cost and Weather Data by Garage'!$B$2:$B$407,"w1314",'Cost and Weather Data by Garage'!$F$2:$F$407,"&gt;0")</f>
        <v>598275.48</v>
      </c>
      <c r="F24" s="3">
        <f>SUMIFS('Cost and Weather Data by Garage'!$F$2:$F$407,'Cost and Weather Data by Garage'!$A$2:$A$407,AWSSI!$B24,'Cost and Weather Data by Garage'!$B$2:$B$407,"w1415",'Cost and Weather Data by Garage'!$F$2:$F$407,"&gt;0")</f>
        <v>570307.51</v>
      </c>
      <c r="G24" s="3">
        <f>SUMIFS('Cost and Weather Data by Garage'!$F$2:$F$407,'Cost and Weather Data by Garage'!$A$2:$A$407,AWSSI!$B24,'Cost and Weather Data by Garage'!$B$2:$B$407,"w1516",'Cost and Weather Data by Garage'!$F$2:$F$407,"&gt;0")</f>
        <v>379868.88</v>
      </c>
      <c r="H24" s="3">
        <f>SUMIFS('Cost and Weather Data by Garage'!$F$2:$F$407,'Cost and Weather Data by Garage'!$A$2:$A$407,AWSSI!$B24,'Cost and Weather Data by Garage'!$B$2:$B$407,"w1617",'Cost and Weather Data by Garage'!$F$2:$F$407,"&gt;0")</f>
        <v>546110.42000000004</v>
      </c>
      <c r="I24" s="3">
        <f>SUMIFS('Cost and Weather Data by Garage'!$F$2:$F$407,'Cost and Weather Data by Garage'!$A$2:$A$407,AWSSI!$B24,'Cost and Weather Data by Garage'!$B$2:$B$407,"w1718",'Cost and Weather Data by Garage'!$F$2:$F$407,"&gt;0")</f>
        <v>509971.12</v>
      </c>
      <c r="J24" s="3">
        <f>SUMIFS('Cost and Weather Data by Garage'!$F$2:$F$407,'Cost and Weather Data by Garage'!$A$2:$A$407,AWSSI!$B24,'Cost and Weather Data by Garage'!$B$2:$B$407,"w1819",'Cost and Weather Data by Garage'!$F$2:$F$407,"&gt;0")</f>
        <v>770174.43</v>
      </c>
      <c r="K24" s="3">
        <f>SUMIFS('Cost and Weather Data by Garage'!$F$2:$F$407,'Cost and Weather Data by Garage'!$A$2:$A$407,AWSSI!$B24,'Cost and Weather Data by Garage'!$B$2:$B$407,"w1920",'Cost and Weather Data by Garage'!$F$2:$F$407,"&gt;0")</f>
        <v>605981.9</v>
      </c>
      <c r="L24" s="3">
        <f>SUMIFS('Cost and Weather Data by Garage'!$F$2:$F$407,'Cost and Weather Data by Garage'!$A$2:$A$407,AWSSI!$B24,'Cost and Weather Data by Garage'!$B$2:$B$407,"w2021",'Cost and Weather Data by Garage'!$F$2:$F$407,"&gt;0")</f>
        <v>318411.37</v>
      </c>
      <c r="M24" s="3">
        <f>SUMIFS('Cost and Weather Data by Garage'!$F$2:$F$407,'Cost and Weather Data by Garage'!$A$2:$A$407,AWSSI!$B24,'Cost and Weather Data by Garage'!$B$2:$B$407,"w2122",'Cost and Weather Data by Garage'!$F$2:$F$407,"&gt;0")</f>
        <v>563837.57999999996</v>
      </c>
    </row>
    <row r="25" spans="1:13" x14ac:dyDescent="0.35">
      <c r="A25">
        <v>1540</v>
      </c>
      <c r="B25" t="s">
        <v>120</v>
      </c>
      <c r="C25" s="3">
        <f>SUMIFS('Cost and Weather Data by Garage'!$F$2:$F$407,'Cost and Weather Data by Garage'!$A$2:$A$407,AWSSI!$B25,'Cost and Weather Data by Garage'!$B$2:$B$407,"w1112",'Cost and Weather Data by Garage'!$F$2:$F$407,"&gt;0")</f>
        <v>775423.95</v>
      </c>
      <c r="D25" s="3">
        <f>SUMIFS('Cost and Weather Data by Garage'!$F$2:$F$407,'Cost and Weather Data by Garage'!$A$2:$A$407,AWSSI!$B25,'Cost and Weather Data by Garage'!$B$2:$B$407,"w1213",'Cost and Weather Data by Garage'!$F$2:$F$407,"&gt;0")</f>
        <v>1007583.34</v>
      </c>
      <c r="E25" s="3">
        <f>SUMIFS('Cost and Weather Data by Garage'!$F$2:$F$407,'Cost and Weather Data by Garage'!$A$2:$A$407,AWSSI!$B25,'Cost and Weather Data by Garage'!$B$2:$B$407,"w1314",'Cost and Weather Data by Garage'!$F$2:$F$407,"&gt;0")</f>
        <v>861416.82</v>
      </c>
      <c r="F25" s="3">
        <f>SUMIFS('Cost and Weather Data by Garage'!$F$2:$F$407,'Cost and Weather Data by Garage'!$A$2:$A$407,AWSSI!$B25,'Cost and Weather Data by Garage'!$B$2:$B$407,"w1415",'Cost and Weather Data by Garage'!$F$2:$F$407,"&gt;0")</f>
        <v>777969.81</v>
      </c>
      <c r="G25" s="3">
        <f>SUMIFS('Cost and Weather Data by Garage'!$F$2:$F$407,'Cost and Weather Data by Garage'!$A$2:$A$407,AWSSI!$B25,'Cost and Weather Data by Garage'!$B$2:$B$407,"w1516",'Cost and Weather Data by Garage'!$F$2:$F$407,"&gt;0")</f>
        <v>503649.15</v>
      </c>
      <c r="H25" s="3">
        <f>SUMIFS('Cost and Weather Data by Garage'!$F$2:$F$407,'Cost and Weather Data by Garage'!$A$2:$A$407,AWSSI!$B25,'Cost and Weather Data by Garage'!$B$2:$B$407,"w1617",'Cost and Weather Data by Garage'!$F$2:$F$407,"&gt;0")</f>
        <v>1105507.1599999999</v>
      </c>
      <c r="I25" s="3">
        <f>SUMIFS('Cost and Weather Data by Garage'!$F$2:$F$407,'Cost and Weather Data by Garage'!$A$2:$A$407,AWSSI!$B25,'Cost and Weather Data by Garage'!$B$2:$B$407,"w1718",'Cost and Weather Data by Garage'!$F$2:$F$407,"&gt;0")</f>
        <v>1823464.87</v>
      </c>
      <c r="J25" s="3">
        <f>SUMIFS('Cost and Weather Data by Garage'!$F$2:$F$407,'Cost and Weather Data by Garage'!$A$2:$A$407,AWSSI!$B25,'Cost and Weather Data by Garage'!$B$2:$B$407,"w1819",'Cost and Weather Data by Garage'!$F$2:$F$407,"&gt;0")</f>
        <v>2084598.42</v>
      </c>
      <c r="K25" s="3">
        <f>SUMIFS('Cost and Weather Data by Garage'!$F$2:$F$407,'Cost and Weather Data by Garage'!$A$2:$A$407,AWSSI!$B25,'Cost and Weather Data by Garage'!$B$2:$B$407,"w1920",'Cost and Weather Data by Garage'!$F$2:$F$407,"&gt;0")</f>
        <v>1347058.25</v>
      </c>
      <c r="L25" s="3">
        <f>SUMIFS('Cost and Weather Data by Garage'!$F$2:$F$407,'Cost and Weather Data by Garage'!$A$2:$A$407,AWSSI!$B25,'Cost and Weather Data by Garage'!$B$2:$B$407,"w2021",'Cost and Weather Data by Garage'!$F$2:$F$407,"&gt;0")</f>
        <v>837365.80999999901</v>
      </c>
      <c r="M25" s="3">
        <f>SUMIFS('Cost and Weather Data by Garage'!$F$2:$F$407,'Cost and Weather Data by Garage'!$A$2:$A$407,AWSSI!$B25,'Cost and Weather Data by Garage'!$B$2:$B$407,"w2122",'Cost and Weather Data by Garage'!$F$2:$F$407,"&gt;0")</f>
        <v>0</v>
      </c>
    </row>
    <row r="26" spans="1:13" x14ac:dyDescent="0.35">
      <c r="A26">
        <v>1860</v>
      </c>
      <c r="B26" t="s">
        <v>82</v>
      </c>
      <c r="C26" s="3">
        <f>SUMIFS('Cost and Weather Data by Garage'!$F$2:$F$407,'Cost and Weather Data by Garage'!$A$2:$A$407,AWSSI!$B26,'Cost and Weather Data by Garage'!$B$2:$B$407,"w1112",'Cost and Weather Data by Garage'!$F$2:$F$407,"&gt;0")</f>
        <v>0</v>
      </c>
      <c r="D26" s="3">
        <f>SUMIFS('Cost and Weather Data by Garage'!$F$2:$F$407,'Cost and Weather Data by Garage'!$A$2:$A$407,AWSSI!$B26,'Cost and Weather Data by Garage'!$B$2:$B$407,"w1213",'Cost and Weather Data by Garage'!$F$2:$F$407,"&gt;0")</f>
        <v>631472.71</v>
      </c>
      <c r="E26" s="3">
        <f>SUMIFS('Cost and Weather Data by Garage'!$F$2:$F$407,'Cost and Weather Data by Garage'!$A$2:$A$407,AWSSI!$B26,'Cost and Weather Data by Garage'!$B$2:$B$407,"w1314",'Cost and Weather Data by Garage'!$F$2:$F$407,"&gt;0")</f>
        <v>659641.03</v>
      </c>
      <c r="F26" s="3">
        <f>SUMIFS('Cost and Weather Data by Garage'!$F$2:$F$407,'Cost and Weather Data by Garage'!$A$2:$A$407,AWSSI!$B26,'Cost and Weather Data by Garage'!$B$2:$B$407,"w1415",'Cost and Weather Data by Garage'!$F$2:$F$407,"&gt;0")</f>
        <v>675078.94</v>
      </c>
      <c r="G26" s="3">
        <f>SUMIFS('Cost and Weather Data by Garage'!$F$2:$F$407,'Cost and Weather Data by Garage'!$A$2:$A$407,AWSSI!$B26,'Cost and Weather Data by Garage'!$B$2:$B$407,"w1516",'Cost and Weather Data by Garage'!$F$2:$F$407,"&gt;0")</f>
        <v>429786.32</v>
      </c>
      <c r="H26" s="3">
        <f>SUMIFS('Cost and Weather Data by Garage'!$F$2:$F$407,'Cost and Weather Data by Garage'!$A$2:$A$407,AWSSI!$B26,'Cost and Weather Data by Garage'!$B$2:$B$407,"w1617",'Cost and Weather Data by Garage'!$F$2:$F$407,"&gt;0")</f>
        <v>803644.68</v>
      </c>
      <c r="I26" s="3">
        <f>SUMIFS('Cost and Weather Data by Garage'!$F$2:$F$407,'Cost and Weather Data by Garage'!$A$2:$A$407,AWSSI!$B26,'Cost and Weather Data by Garage'!$B$2:$B$407,"w1718",'Cost and Weather Data by Garage'!$F$2:$F$407,"&gt;0")</f>
        <v>818362.05</v>
      </c>
      <c r="J26" s="3">
        <f>SUMIFS('Cost and Weather Data by Garage'!$F$2:$F$407,'Cost and Weather Data by Garage'!$A$2:$A$407,AWSSI!$B26,'Cost and Weather Data by Garage'!$B$2:$B$407,"w1819",'Cost and Weather Data by Garage'!$F$2:$F$407,"&gt;0")</f>
        <v>1013834.51</v>
      </c>
      <c r="K26" s="3">
        <f>SUMIFS('Cost and Weather Data by Garage'!$F$2:$F$407,'Cost and Weather Data by Garage'!$A$2:$A$407,AWSSI!$B26,'Cost and Weather Data by Garage'!$B$2:$B$407,"w1920",'Cost and Weather Data by Garage'!$F$2:$F$407,"&gt;0")</f>
        <v>729836.75</v>
      </c>
      <c r="L26" s="3">
        <f>SUMIFS('Cost and Weather Data by Garage'!$F$2:$F$407,'Cost and Weather Data by Garage'!$A$2:$A$407,AWSSI!$B26,'Cost and Weather Data by Garage'!$B$2:$B$407,"w2021",'Cost and Weather Data by Garage'!$F$2:$F$407,"&gt;0")</f>
        <v>589956.81999999995</v>
      </c>
      <c r="M26" s="3">
        <f>SUMIFS('Cost and Weather Data by Garage'!$F$2:$F$407,'Cost and Weather Data by Garage'!$A$2:$A$407,AWSSI!$B26,'Cost and Weather Data by Garage'!$B$2:$B$407,"w2122",'Cost and Weather Data by Garage'!$F$2:$F$407,"&gt;0")</f>
        <v>602741.09</v>
      </c>
    </row>
    <row r="27" spans="1:13" x14ac:dyDescent="0.35">
      <c r="A27">
        <v>1530</v>
      </c>
      <c r="B27" t="s">
        <v>83</v>
      </c>
      <c r="C27" s="3">
        <f>SUMIFS('Cost and Weather Data by Garage'!$F$2:$F$407,'Cost and Weather Data by Garage'!$A$2:$A$407,AWSSI!$B27,'Cost and Weather Data by Garage'!$B$2:$B$407,"w1112",'Cost and Weather Data by Garage'!$F$2:$F$407,"&gt;0")</f>
        <v>273033.78999999998</v>
      </c>
      <c r="D27" s="3">
        <f>SUMIFS('Cost and Weather Data by Garage'!$F$2:$F$407,'Cost and Weather Data by Garage'!$A$2:$A$407,AWSSI!$B27,'Cost and Weather Data by Garage'!$B$2:$B$407,"w1213",'Cost and Weather Data by Garage'!$F$2:$F$407,"&gt;0")</f>
        <v>481333.08999999898</v>
      </c>
      <c r="E27" s="3">
        <f>SUMIFS('Cost and Weather Data by Garage'!$F$2:$F$407,'Cost and Weather Data by Garage'!$A$2:$A$407,AWSSI!$B27,'Cost and Weather Data by Garage'!$B$2:$B$407,"w1314",'Cost and Weather Data by Garage'!$F$2:$F$407,"&gt;0")</f>
        <v>160056.81</v>
      </c>
      <c r="F27" s="3">
        <f>SUMIFS('Cost and Weather Data by Garage'!$F$2:$F$407,'Cost and Weather Data by Garage'!$A$2:$A$407,AWSSI!$B27,'Cost and Weather Data by Garage'!$B$2:$B$407,"w1415",'Cost and Weather Data by Garage'!$F$2:$F$407,"&gt;0")</f>
        <v>500600.59</v>
      </c>
      <c r="G27" s="3">
        <f>SUMIFS('Cost and Weather Data by Garage'!$F$2:$F$407,'Cost and Weather Data by Garage'!$A$2:$A$407,AWSSI!$B27,'Cost and Weather Data by Garage'!$B$2:$B$407,"w1516",'Cost and Weather Data by Garage'!$F$2:$F$407,"&gt;0")</f>
        <v>330678.38</v>
      </c>
      <c r="H27" s="3">
        <f>SUMIFS('Cost and Weather Data by Garage'!$F$2:$F$407,'Cost and Weather Data by Garage'!$A$2:$A$407,AWSSI!$B27,'Cost and Weather Data by Garage'!$B$2:$B$407,"w1617",'Cost and Weather Data by Garage'!$F$2:$F$407,"&gt;0")</f>
        <v>479001.51</v>
      </c>
      <c r="I27" s="3">
        <f>SUMIFS('Cost and Weather Data by Garage'!$F$2:$F$407,'Cost and Weather Data by Garage'!$A$2:$A$407,AWSSI!$B27,'Cost and Weather Data by Garage'!$B$2:$B$407,"w1718",'Cost and Weather Data by Garage'!$F$2:$F$407,"&gt;0")</f>
        <v>931502.21</v>
      </c>
      <c r="J27" s="3">
        <f>SUMIFS('Cost and Weather Data by Garage'!$F$2:$F$407,'Cost and Weather Data by Garage'!$A$2:$A$407,AWSSI!$B27,'Cost and Weather Data by Garage'!$B$2:$B$407,"w1819",'Cost and Weather Data by Garage'!$F$2:$F$407,"&gt;0")</f>
        <v>825010.45</v>
      </c>
      <c r="K27" s="3">
        <f>SUMIFS('Cost and Weather Data by Garage'!$F$2:$F$407,'Cost and Weather Data by Garage'!$A$2:$A$407,AWSSI!$B27,'Cost and Weather Data by Garage'!$B$2:$B$407,"w1920",'Cost and Weather Data by Garage'!$F$2:$F$407,"&gt;0")</f>
        <v>660354.41</v>
      </c>
      <c r="L27" s="3">
        <f>SUMIFS('Cost and Weather Data by Garage'!$F$2:$F$407,'Cost and Weather Data by Garage'!$A$2:$A$407,AWSSI!$B27,'Cost and Weather Data by Garage'!$B$2:$B$407,"w2021",'Cost and Weather Data by Garage'!$F$2:$F$407,"&gt;0")</f>
        <v>522161.46</v>
      </c>
      <c r="M27" s="3">
        <f>SUMIFS('Cost and Weather Data by Garage'!$F$2:$F$407,'Cost and Weather Data by Garage'!$A$2:$A$407,AWSSI!$B27,'Cost and Weather Data by Garage'!$B$2:$B$407,"w2122",'Cost and Weather Data by Garage'!$F$2:$F$407,"&gt;0")</f>
        <v>533071.82999999996</v>
      </c>
    </row>
    <row r="28" spans="1:13" x14ac:dyDescent="0.35">
      <c r="A28">
        <v>1730</v>
      </c>
      <c r="B28" t="s">
        <v>84</v>
      </c>
      <c r="C28" s="3">
        <f>SUMIFS('Cost and Weather Data by Garage'!$F$2:$F$407,'Cost and Weather Data by Garage'!$A$2:$A$407,AWSSI!$B28,'Cost and Weather Data by Garage'!$B$2:$B$407,"w1112",'Cost and Weather Data by Garage'!$F$2:$F$407,"&gt;0")</f>
        <v>360658.06</v>
      </c>
      <c r="D28" s="3">
        <f>SUMIFS('Cost and Weather Data by Garage'!$F$2:$F$407,'Cost and Weather Data by Garage'!$A$2:$A$407,AWSSI!$B28,'Cost and Weather Data by Garage'!$B$2:$B$407,"w1213",'Cost and Weather Data by Garage'!$F$2:$F$407,"&gt;0")</f>
        <v>490701.25</v>
      </c>
      <c r="E28" s="3">
        <f>SUMIFS('Cost and Weather Data by Garage'!$F$2:$F$407,'Cost and Weather Data by Garage'!$A$2:$A$407,AWSSI!$B28,'Cost and Weather Data by Garage'!$B$2:$B$407,"w1314",'Cost and Weather Data by Garage'!$F$2:$F$407,"&gt;0")</f>
        <v>499920.29</v>
      </c>
      <c r="F28" s="3">
        <f>SUMIFS('Cost and Weather Data by Garage'!$F$2:$F$407,'Cost and Weather Data by Garage'!$A$2:$A$407,AWSSI!$B28,'Cost and Weather Data by Garage'!$B$2:$B$407,"w1415",'Cost and Weather Data by Garage'!$F$2:$F$407,"&gt;0")</f>
        <v>561598.96</v>
      </c>
      <c r="G28" s="3">
        <f>SUMIFS('Cost and Weather Data by Garage'!$F$2:$F$407,'Cost and Weather Data by Garage'!$A$2:$A$407,AWSSI!$B28,'Cost and Weather Data by Garage'!$B$2:$B$407,"w1516",'Cost and Weather Data by Garage'!$F$2:$F$407,"&gt;0")</f>
        <v>398785.74</v>
      </c>
      <c r="H28" s="3">
        <f>SUMIFS('Cost and Weather Data by Garage'!$F$2:$F$407,'Cost and Weather Data by Garage'!$A$2:$A$407,AWSSI!$B28,'Cost and Weather Data by Garage'!$B$2:$B$407,"w1617",'Cost and Weather Data by Garage'!$F$2:$F$407,"&gt;0")</f>
        <v>668383.1</v>
      </c>
      <c r="I28" s="3">
        <f>SUMIFS('Cost and Weather Data by Garage'!$F$2:$F$407,'Cost and Weather Data by Garage'!$A$2:$A$407,AWSSI!$B28,'Cost and Weather Data by Garage'!$B$2:$B$407,"w1718",'Cost and Weather Data by Garage'!$F$2:$F$407,"&gt;0")</f>
        <v>702342.679999999</v>
      </c>
      <c r="J28" s="3">
        <f>SUMIFS('Cost and Weather Data by Garage'!$F$2:$F$407,'Cost and Weather Data by Garage'!$A$2:$A$407,AWSSI!$B28,'Cost and Weather Data by Garage'!$B$2:$B$407,"w1819",'Cost and Weather Data by Garage'!$F$2:$F$407,"&gt;0")</f>
        <v>827748.84</v>
      </c>
      <c r="K28" s="3">
        <f>SUMIFS('Cost and Weather Data by Garage'!$F$2:$F$407,'Cost and Weather Data by Garage'!$A$2:$A$407,AWSSI!$B28,'Cost and Weather Data by Garage'!$B$2:$B$407,"w1920",'Cost and Weather Data by Garage'!$F$2:$F$407,"&gt;0")</f>
        <v>610374.61</v>
      </c>
      <c r="L28" s="3">
        <f>SUMIFS('Cost and Weather Data by Garage'!$F$2:$F$407,'Cost and Weather Data by Garage'!$A$2:$A$407,AWSSI!$B28,'Cost and Weather Data by Garage'!$B$2:$B$407,"w2021",'Cost and Weather Data by Garage'!$F$2:$F$407,"&gt;0")</f>
        <v>484644.25</v>
      </c>
      <c r="M28" s="3">
        <f>SUMIFS('Cost and Weather Data by Garage'!$F$2:$F$407,'Cost and Weather Data by Garage'!$A$2:$A$407,AWSSI!$B28,'Cost and Weather Data by Garage'!$B$2:$B$407,"w2122",'Cost and Weather Data by Garage'!$F$2:$F$407,"&gt;0")</f>
        <v>533538.34</v>
      </c>
    </row>
    <row r="29" spans="1:13" x14ac:dyDescent="0.35">
      <c r="A29">
        <v>1410</v>
      </c>
      <c r="B29" t="s">
        <v>85</v>
      </c>
      <c r="C29" s="3">
        <f>SUMIFS('Cost and Weather Data by Garage'!$F$2:$F$407,'Cost and Weather Data by Garage'!$A$2:$A$407,AWSSI!$B29,'Cost and Weather Data by Garage'!$B$2:$B$407,"w1112",'Cost and Weather Data by Garage'!$F$2:$F$407,"&gt;0")</f>
        <v>299758.95</v>
      </c>
      <c r="D29" s="3">
        <f>SUMIFS('Cost and Weather Data by Garage'!$F$2:$F$407,'Cost and Weather Data by Garage'!$A$2:$A$407,AWSSI!$B29,'Cost and Weather Data by Garage'!$B$2:$B$407,"w1213",'Cost and Weather Data by Garage'!$F$2:$F$407,"&gt;0")</f>
        <v>414792.62</v>
      </c>
      <c r="E29" s="3">
        <f>SUMIFS('Cost and Weather Data by Garage'!$F$2:$F$407,'Cost and Weather Data by Garage'!$A$2:$A$407,AWSSI!$B29,'Cost and Weather Data by Garage'!$B$2:$B$407,"w1314",'Cost and Weather Data by Garage'!$F$2:$F$407,"&gt;0")</f>
        <v>444076.87</v>
      </c>
      <c r="F29" s="3">
        <f>SUMIFS('Cost and Weather Data by Garage'!$F$2:$F$407,'Cost and Weather Data by Garage'!$A$2:$A$407,AWSSI!$B29,'Cost and Weather Data by Garage'!$B$2:$B$407,"w1415",'Cost and Weather Data by Garage'!$F$2:$F$407,"&gt;0")</f>
        <v>0</v>
      </c>
      <c r="G29" s="3">
        <f>SUMIFS('Cost and Weather Data by Garage'!$F$2:$F$407,'Cost and Weather Data by Garage'!$A$2:$A$407,AWSSI!$B29,'Cost and Weather Data by Garage'!$B$2:$B$407,"w1516",'Cost and Weather Data by Garage'!$F$2:$F$407,"&gt;0")</f>
        <v>338188.72</v>
      </c>
      <c r="H29" s="3">
        <f>SUMIFS('Cost and Weather Data by Garage'!$F$2:$F$407,'Cost and Weather Data by Garage'!$A$2:$A$407,AWSSI!$B29,'Cost and Weather Data by Garage'!$B$2:$B$407,"w1617",'Cost and Weather Data by Garage'!$F$2:$F$407,"&gt;0")</f>
        <v>656828.86</v>
      </c>
      <c r="I29" s="3">
        <f>SUMIFS('Cost and Weather Data by Garage'!$F$2:$F$407,'Cost and Weather Data by Garage'!$A$2:$A$407,AWSSI!$B29,'Cost and Weather Data by Garage'!$B$2:$B$407,"w1718",'Cost and Weather Data by Garage'!$F$2:$F$407,"&gt;0")</f>
        <v>660964.56999999995</v>
      </c>
      <c r="J29" s="3">
        <f>SUMIFS('Cost and Weather Data by Garage'!$F$2:$F$407,'Cost and Weather Data by Garage'!$A$2:$A$407,AWSSI!$B29,'Cost and Weather Data by Garage'!$B$2:$B$407,"w1819",'Cost and Weather Data by Garage'!$F$2:$F$407,"&gt;0")</f>
        <v>285696.28999999998</v>
      </c>
      <c r="K29" s="3">
        <f>SUMIFS('Cost and Weather Data by Garage'!$F$2:$F$407,'Cost and Weather Data by Garage'!$A$2:$A$407,AWSSI!$B29,'Cost and Weather Data by Garage'!$B$2:$B$407,"w1920",'Cost and Weather Data by Garage'!$F$2:$F$407,"&gt;0")</f>
        <v>0</v>
      </c>
      <c r="L29" s="3">
        <f>SUMIFS('Cost and Weather Data by Garage'!$F$2:$F$407,'Cost and Weather Data by Garage'!$A$2:$A$407,AWSSI!$B29,'Cost and Weather Data by Garage'!$B$2:$B$407,"w2021",'Cost and Weather Data by Garage'!$F$2:$F$407,"&gt;0")</f>
        <v>0</v>
      </c>
      <c r="M29" s="3">
        <f>SUMIFS('Cost and Weather Data by Garage'!$F$2:$F$407,'Cost and Weather Data by Garage'!$A$2:$A$407,AWSSI!$B29,'Cost and Weather Data by Garage'!$B$2:$B$407,"w2122",'Cost and Weather Data by Garage'!$F$2:$F$407,"&gt;0")</f>
        <v>0</v>
      </c>
    </row>
    <row r="30" spans="1:13" x14ac:dyDescent="0.35">
      <c r="A30">
        <v>1470</v>
      </c>
      <c r="B30" t="s">
        <v>86</v>
      </c>
      <c r="C30" s="3">
        <f>SUMIFS('Cost and Weather Data by Garage'!$F$2:$F$407,'Cost and Weather Data by Garage'!$A$2:$A$407,AWSSI!$B30,'Cost and Weather Data by Garage'!$B$2:$B$407,"w1112",'Cost and Weather Data by Garage'!$F$2:$F$407,"&gt;0")</f>
        <v>231160.31</v>
      </c>
      <c r="D30" s="3">
        <f>SUMIFS('Cost and Weather Data by Garage'!$F$2:$F$407,'Cost and Weather Data by Garage'!$A$2:$A$407,AWSSI!$B30,'Cost and Weather Data by Garage'!$B$2:$B$407,"w1213",'Cost and Weather Data by Garage'!$F$2:$F$407,"&gt;0")</f>
        <v>315051.94</v>
      </c>
      <c r="E30" s="3">
        <f>SUMIFS('Cost and Weather Data by Garage'!$F$2:$F$407,'Cost and Weather Data by Garage'!$A$2:$A$407,AWSSI!$B30,'Cost and Weather Data by Garage'!$B$2:$B$407,"w1314",'Cost and Weather Data by Garage'!$F$2:$F$407,"&gt;0")</f>
        <v>376635.32</v>
      </c>
      <c r="F30" s="3">
        <f>SUMIFS('Cost and Weather Data by Garage'!$F$2:$F$407,'Cost and Weather Data by Garage'!$A$2:$A$407,AWSSI!$B30,'Cost and Weather Data by Garage'!$B$2:$B$407,"w1415",'Cost and Weather Data by Garage'!$F$2:$F$407,"&gt;0")</f>
        <v>0</v>
      </c>
      <c r="G30" s="3">
        <f>SUMIFS('Cost and Weather Data by Garage'!$F$2:$F$407,'Cost and Weather Data by Garage'!$A$2:$A$407,AWSSI!$B30,'Cost and Weather Data by Garage'!$B$2:$B$407,"w1516",'Cost and Weather Data by Garage'!$F$2:$F$407,"&gt;0")</f>
        <v>352184.97</v>
      </c>
      <c r="H30" s="3">
        <f>SUMIFS('Cost and Weather Data by Garage'!$F$2:$F$407,'Cost and Weather Data by Garage'!$A$2:$A$407,AWSSI!$B30,'Cost and Weather Data by Garage'!$B$2:$B$407,"w1617",'Cost and Weather Data by Garage'!$F$2:$F$407,"&gt;0")</f>
        <v>367903.95</v>
      </c>
      <c r="I30" s="3">
        <f>SUMIFS('Cost and Weather Data by Garage'!$F$2:$F$407,'Cost and Weather Data by Garage'!$A$2:$A$407,AWSSI!$B30,'Cost and Weather Data by Garage'!$B$2:$B$407,"w1718",'Cost and Weather Data by Garage'!$F$2:$F$407,"&gt;0")</f>
        <v>590791.44999999995</v>
      </c>
      <c r="J30" s="3">
        <f>SUMIFS('Cost and Weather Data by Garage'!$F$2:$F$407,'Cost and Weather Data by Garage'!$A$2:$A$407,AWSSI!$B30,'Cost and Weather Data by Garage'!$B$2:$B$407,"w1819",'Cost and Weather Data by Garage'!$F$2:$F$407,"&gt;0")</f>
        <v>226669.22</v>
      </c>
      <c r="K30" s="3">
        <f>SUMIFS('Cost and Weather Data by Garage'!$F$2:$F$407,'Cost and Weather Data by Garage'!$A$2:$A$407,AWSSI!$B30,'Cost and Weather Data by Garage'!$B$2:$B$407,"w1920",'Cost and Weather Data by Garage'!$F$2:$F$407,"&gt;0")</f>
        <v>0</v>
      </c>
      <c r="L30" s="3">
        <f>SUMIFS('Cost and Weather Data by Garage'!$F$2:$F$407,'Cost and Weather Data by Garage'!$A$2:$A$407,AWSSI!$B30,'Cost and Weather Data by Garage'!$B$2:$B$407,"w2021",'Cost and Weather Data by Garage'!$F$2:$F$407,"&gt;0")</f>
        <v>0</v>
      </c>
      <c r="M30" s="3">
        <f>SUMIFS('Cost and Weather Data by Garage'!$F$2:$F$407,'Cost and Weather Data by Garage'!$A$2:$A$407,AWSSI!$B30,'Cost and Weather Data by Garage'!$B$2:$B$407,"w2122",'Cost and Weather Data by Garage'!$F$2:$F$407,"&gt;0")</f>
        <v>0</v>
      </c>
    </row>
    <row r="31" spans="1:13" x14ac:dyDescent="0.35">
      <c r="A31">
        <v>1240</v>
      </c>
      <c r="B31" t="s">
        <v>115</v>
      </c>
      <c r="C31" s="3">
        <f>SUMIFS('Cost and Weather Data by Garage'!$F$2:$F$407,'Cost and Weather Data by Garage'!$A$2:$A$407,AWSSI!$B31,'Cost and Weather Data by Garage'!$B$2:$B$407,"w1112",'Cost and Weather Data by Garage'!$F$2:$F$407,"&gt;0")</f>
        <v>264830.73</v>
      </c>
      <c r="D31" s="3">
        <f>SUMIFS('Cost and Weather Data by Garage'!$F$2:$F$407,'Cost and Weather Data by Garage'!$A$2:$A$407,AWSSI!$B31,'Cost and Weather Data by Garage'!$B$2:$B$407,"w1213",'Cost and Weather Data by Garage'!$F$2:$F$407,"&gt;0")</f>
        <v>472249.56</v>
      </c>
      <c r="E31" s="3">
        <f>SUMIFS('Cost and Weather Data by Garage'!$F$2:$F$407,'Cost and Weather Data by Garage'!$A$2:$A$407,AWSSI!$B31,'Cost and Weather Data by Garage'!$B$2:$B$407,"w1314",'Cost and Weather Data by Garage'!$F$2:$F$407,"&gt;0")</f>
        <v>512850.7</v>
      </c>
      <c r="F31" s="3">
        <f>SUMIFS('Cost and Weather Data by Garage'!$F$2:$F$407,'Cost and Weather Data by Garage'!$A$2:$A$407,AWSSI!$B31,'Cost and Weather Data by Garage'!$B$2:$B$407,"w1415",'Cost and Weather Data by Garage'!$F$2:$F$407,"&gt;0")</f>
        <v>636759.43999999994</v>
      </c>
      <c r="G31" s="3">
        <f>SUMIFS('Cost and Weather Data by Garage'!$F$2:$F$407,'Cost and Weather Data by Garage'!$A$2:$A$407,AWSSI!$B31,'Cost and Weather Data by Garage'!$B$2:$B$407,"w1516",'Cost and Weather Data by Garage'!$F$2:$F$407,"&gt;0")</f>
        <v>328578.40999999997</v>
      </c>
      <c r="H31" s="3">
        <f>SUMIFS('Cost and Weather Data by Garage'!$F$2:$F$407,'Cost and Weather Data by Garage'!$A$2:$A$407,AWSSI!$B31,'Cost and Weather Data by Garage'!$B$2:$B$407,"w1617",'Cost and Weather Data by Garage'!$F$2:$F$407,"&gt;0")</f>
        <v>778423.59</v>
      </c>
      <c r="I31" s="3">
        <f>SUMIFS('Cost and Weather Data by Garage'!$F$2:$F$407,'Cost and Weather Data by Garage'!$A$2:$A$407,AWSSI!$B31,'Cost and Weather Data by Garage'!$B$2:$B$407,"w1718",'Cost and Weather Data by Garage'!$F$2:$F$407,"&gt;0")</f>
        <v>825132.47</v>
      </c>
      <c r="J31" s="3">
        <f>SUMIFS('Cost and Weather Data by Garage'!$F$2:$F$407,'Cost and Weather Data by Garage'!$A$2:$A$407,AWSSI!$B31,'Cost and Weather Data by Garage'!$B$2:$B$407,"w1819",'Cost and Weather Data by Garage'!$F$2:$F$407,"&gt;0")</f>
        <v>848215.97</v>
      </c>
      <c r="K31" s="3">
        <f>SUMIFS('Cost and Weather Data by Garage'!$F$2:$F$407,'Cost and Weather Data by Garage'!$A$2:$A$407,AWSSI!$B31,'Cost and Weather Data by Garage'!$B$2:$B$407,"w1920",'Cost and Weather Data by Garage'!$F$2:$F$407,"&gt;0")</f>
        <v>608753.35</v>
      </c>
      <c r="L31" s="3">
        <f>SUMIFS('Cost and Weather Data by Garage'!$F$2:$F$407,'Cost and Weather Data by Garage'!$A$2:$A$407,AWSSI!$B31,'Cost and Weather Data by Garage'!$B$2:$B$407,"w2021",'Cost and Weather Data by Garage'!$F$2:$F$407,"&gt;0")</f>
        <v>486811.76</v>
      </c>
      <c r="M31" s="3">
        <f>SUMIFS('Cost and Weather Data by Garage'!$F$2:$F$407,'Cost and Weather Data by Garage'!$A$2:$A$407,AWSSI!$B31,'Cost and Weather Data by Garage'!$B$2:$B$407,"w2122",'Cost and Weather Data by Garage'!$F$2:$F$407,"&gt;0")</f>
        <v>621157.93000000005</v>
      </c>
    </row>
    <row r="32" spans="1:13" x14ac:dyDescent="0.35">
      <c r="A32">
        <v>1430</v>
      </c>
      <c r="B32" t="s">
        <v>87</v>
      </c>
      <c r="C32" s="3">
        <f>SUMIFS('Cost and Weather Data by Garage'!$F$2:$F$407,'Cost and Weather Data by Garage'!$A$2:$A$407,AWSSI!$B32,'Cost and Weather Data by Garage'!$B$2:$B$407,"w1112",'Cost and Weather Data by Garage'!$F$2:$F$407,"&gt;0")</f>
        <v>413447.21</v>
      </c>
      <c r="D32" s="3">
        <f>SUMIFS('Cost and Weather Data by Garage'!$F$2:$F$407,'Cost and Weather Data by Garage'!$A$2:$A$407,AWSSI!$B32,'Cost and Weather Data by Garage'!$B$2:$B$407,"w1213",'Cost and Weather Data by Garage'!$F$2:$F$407,"&gt;0")</f>
        <v>603398.07999999996</v>
      </c>
      <c r="E32" s="3">
        <f>SUMIFS('Cost and Weather Data by Garage'!$F$2:$F$407,'Cost and Weather Data by Garage'!$A$2:$A$407,AWSSI!$B32,'Cost and Weather Data by Garage'!$B$2:$B$407,"w1314",'Cost and Weather Data by Garage'!$F$2:$F$407,"&gt;0")</f>
        <v>527908.47</v>
      </c>
      <c r="F32" s="3">
        <f>SUMIFS('Cost and Weather Data by Garage'!$F$2:$F$407,'Cost and Weather Data by Garage'!$A$2:$A$407,AWSSI!$B32,'Cost and Weather Data by Garage'!$B$2:$B$407,"w1415",'Cost and Weather Data by Garage'!$F$2:$F$407,"&gt;0")</f>
        <v>491697.48</v>
      </c>
      <c r="G32" s="3">
        <f>SUMIFS('Cost and Weather Data by Garage'!$F$2:$F$407,'Cost and Weather Data by Garage'!$A$2:$A$407,AWSSI!$B32,'Cost and Weather Data by Garage'!$B$2:$B$407,"w1516",'Cost and Weather Data by Garage'!$F$2:$F$407,"&gt;0")</f>
        <v>280573.17</v>
      </c>
      <c r="H32" s="3">
        <f>SUMIFS('Cost and Weather Data by Garage'!$F$2:$F$407,'Cost and Weather Data by Garage'!$A$2:$A$407,AWSSI!$B32,'Cost and Weather Data by Garage'!$B$2:$B$407,"w1617",'Cost and Weather Data by Garage'!$F$2:$F$407,"&gt;0")</f>
        <v>786113.85</v>
      </c>
      <c r="I32" s="3">
        <f>SUMIFS('Cost and Weather Data by Garage'!$F$2:$F$407,'Cost and Weather Data by Garage'!$A$2:$A$407,AWSSI!$B32,'Cost and Weather Data by Garage'!$B$2:$B$407,"w1718",'Cost and Weather Data by Garage'!$F$2:$F$407,"&gt;0")</f>
        <v>714653.73</v>
      </c>
      <c r="J32" s="3">
        <f>SUMIFS('Cost and Weather Data by Garage'!$F$2:$F$407,'Cost and Weather Data by Garage'!$A$2:$A$407,AWSSI!$B32,'Cost and Weather Data by Garage'!$B$2:$B$407,"w1819",'Cost and Weather Data by Garage'!$F$2:$F$407,"&gt;0")</f>
        <v>732422.82</v>
      </c>
      <c r="K32" s="3">
        <f>SUMIFS('Cost and Weather Data by Garage'!$F$2:$F$407,'Cost and Weather Data by Garage'!$A$2:$A$407,AWSSI!$B32,'Cost and Weather Data by Garage'!$B$2:$B$407,"w1920",'Cost and Weather Data by Garage'!$F$2:$F$407,"&gt;0")</f>
        <v>545415.41</v>
      </c>
      <c r="L32" s="3">
        <f>SUMIFS('Cost and Weather Data by Garage'!$F$2:$F$407,'Cost and Weather Data by Garage'!$A$2:$A$407,AWSSI!$B32,'Cost and Weather Data by Garage'!$B$2:$B$407,"w2021",'Cost and Weather Data by Garage'!$F$2:$F$407,"&gt;0")</f>
        <v>319162.84999999998</v>
      </c>
      <c r="M32" s="3">
        <f>SUMIFS('Cost and Weather Data by Garage'!$F$2:$F$407,'Cost and Weather Data by Garage'!$A$2:$A$407,AWSSI!$B32,'Cost and Weather Data by Garage'!$B$2:$B$407,"w2122",'Cost and Weather Data by Garage'!$F$2:$F$407,"&gt;0")</f>
        <v>460295.56</v>
      </c>
    </row>
    <row r="33" spans="1:13" x14ac:dyDescent="0.35">
      <c r="A33">
        <v>1840</v>
      </c>
      <c r="B33" t="s">
        <v>124</v>
      </c>
      <c r="C33" s="3">
        <f>SUMIFS('Cost and Weather Data by Garage'!$F$2:$F$407,'Cost and Weather Data by Garage'!$A$2:$A$407,AWSSI!$B33,'Cost and Weather Data by Garage'!$B$2:$B$407,"w1112",'Cost and Weather Data by Garage'!$F$2:$F$407,"&gt;0")</f>
        <v>542008.03</v>
      </c>
      <c r="D33" s="3">
        <f>SUMIFS('Cost and Weather Data by Garage'!$F$2:$F$407,'Cost and Weather Data by Garage'!$A$2:$A$407,AWSSI!$B33,'Cost and Weather Data by Garage'!$B$2:$B$407,"w1213",'Cost and Weather Data by Garage'!$F$2:$F$407,"&gt;0")</f>
        <v>767365.54</v>
      </c>
      <c r="E33" s="3">
        <f>SUMIFS('Cost and Weather Data by Garage'!$F$2:$F$407,'Cost and Weather Data by Garage'!$A$2:$A$407,AWSSI!$B33,'Cost and Weather Data by Garage'!$B$2:$B$407,"w1314",'Cost and Weather Data by Garage'!$F$2:$F$407,"&gt;0")</f>
        <v>798522.79</v>
      </c>
      <c r="F33" s="3">
        <f>SUMIFS('Cost and Weather Data by Garage'!$F$2:$F$407,'Cost and Weather Data by Garage'!$A$2:$A$407,AWSSI!$B33,'Cost and Weather Data by Garage'!$B$2:$B$407,"w1415",'Cost and Weather Data by Garage'!$F$2:$F$407,"&gt;0")</f>
        <v>780273.61</v>
      </c>
      <c r="G33" s="3">
        <f>SUMIFS('Cost and Weather Data by Garage'!$F$2:$F$407,'Cost and Weather Data by Garage'!$A$2:$A$407,AWSSI!$B33,'Cost and Weather Data by Garage'!$B$2:$B$407,"w1516",'Cost and Weather Data by Garage'!$F$2:$F$407,"&gt;0")</f>
        <v>688109.72</v>
      </c>
      <c r="H33" s="3">
        <f>SUMIFS('Cost and Weather Data by Garage'!$F$2:$F$407,'Cost and Weather Data by Garage'!$A$2:$A$407,AWSSI!$B33,'Cost and Weather Data by Garage'!$B$2:$B$407,"w1617",'Cost and Weather Data by Garage'!$F$2:$F$407,"&gt;0")</f>
        <v>1015648.17</v>
      </c>
      <c r="I33" s="3">
        <f>SUMIFS('Cost and Weather Data by Garage'!$F$2:$F$407,'Cost and Weather Data by Garage'!$A$2:$A$407,AWSSI!$B33,'Cost and Weather Data by Garage'!$B$2:$B$407,"w1718",'Cost and Weather Data by Garage'!$F$2:$F$407,"&gt;0")</f>
        <v>1129077.0900000001</v>
      </c>
      <c r="J33" s="3">
        <f>SUMIFS('Cost and Weather Data by Garage'!$F$2:$F$407,'Cost and Weather Data by Garage'!$A$2:$A$407,AWSSI!$B33,'Cost and Weather Data by Garage'!$B$2:$B$407,"w1819",'Cost and Weather Data by Garage'!$F$2:$F$407,"&gt;0")</f>
        <v>1496020.26</v>
      </c>
      <c r="K33" s="3">
        <f>SUMIFS('Cost and Weather Data by Garage'!$F$2:$F$407,'Cost and Weather Data by Garage'!$A$2:$A$407,AWSSI!$B33,'Cost and Weather Data by Garage'!$B$2:$B$407,"w1920",'Cost and Weather Data by Garage'!$F$2:$F$407,"&gt;0")</f>
        <v>1171683.3600000001</v>
      </c>
      <c r="L33" s="3">
        <f>SUMIFS('Cost and Weather Data by Garage'!$F$2:$F$407,'Cost and Weather Data by Garage'!$A$2:$A$407,AWSSI!$B33,'Cost and Weather Data by Garage'!$B$2:$B$407,"w2021",'Cost and Weather Data by Garage'!$F$2:$F$407,"&gt;0")</f>
        <v>0</v>
      </c>
      <c r="M33" s="3">
        <f>SUMIFS('Cost and Weather Data by Garage'!$F$2:$F$407,'Cost and Weather Data by Garage'!$A$2:$A$407,AWSSI!$B33,'Cost and Weather Data by Garage'!$B$2:$B$407,"w2122",'Cost and Weather Data by Garage'!$F$2:$F$407,"&gt;0")</f>
        <v>899260.04</v>
      </c>
    </row>
    <row r="34" spans="1:13" x14ac:dyDescent="0.35">
      <c r="A34">
        <v>1740</v>
      </c>
      <c r="B34" t="s">
        <v>121</v>
      </c>
      <c r="C34" s="3">
        <f>SUMIFS('Cost and Weather Data by Garage'!$F$2:$F$407,'Cost and Weather Data by Garage'!$A$2:$A$407,AWSSI!$B34,'Cost and Weather Data by Garage'!$B$2:$B$407,"w1112",'Cost and Weather Data by Garage'!$F$2:$F$407,"&gt;0")</f>
        <v>536132.26</v>
      </c>
      <c r="D34" s="3">
        <f>SUMIFS('Cost and Weather Data by Garage'!$F$2:$F$407,'Cost and Weather Data by Garage'!$A$2:$A$407,AWSSI!$B34,'Cost and Weather Data by Garage'!$B$2:$B$407,"w1213",'Cost and Weather Data by Garage'!$F$2:$F$407,"&gt;0")</f>
        <v>694672.75</v>
      </c>
      <c r="E34" s="3">
        <f>SUMIFS('Cost and Weather Data by Garage'!$F$2:$F$407,'Cost and Weather Data by Garage'!$A$2:$A$407,AWSSI!$B34,'Cost and Weather Data by Garage'!$B$2:$B$407,"w1314",'Cost and Weather Data by Garage'!$F$2:$F$407,"&gt;0")</f>
        <v>776142.8</v>
      </c>
      <c r="F34" s="3">
        <f>SUMIFS('Cost and Weather Data by Garage'!$F$2:$F$407,'Cost and Weather Data by Garage'!$A$2:$A$407,AWSSI!$B34,'Cost and Weather Data by Garage'!$B$2:$B$407,"w1415",'Cost and Weather Data by Garage'!$F$2:$F$407,"&gt;0")</f>
        <v>895864.87</v>
      </c>
      <c r="G34" s="3">
        <f>SUMIFS('Cost and Weather Data by Garage'!$F$2:$F$407,'Cost and Weather Data by Garage'!$A$2:$A$407,AWSSI!$B34,'Cost and Weather Data by Garage'!$B$2:$B$407,"w1516",'Cost and Weather Data by Garage'!$F$2:$F$407,"&gt;0")</f>
        <v>561049.24</v>
      </c>
      <c r="H34" s="3">
        <f>SUMIFS('Cost and Weather Data by Garage'!$F$2:$F$407,'Cost and Weather Data by Garage'!$A$2:$A$407,AWSSI!$B34,'Cost and Weather Data by Garage'!$B$2:$B$407,"w1617",'Cost and Weather Data by Garage'!$F$2:$F$407,"&gt;0")</f>
        <v>1148792.58</v>
      </c>
      <c r="I34" s="3">
        <f>SUMIFS('Cost and Weather Data by Garage'!$F$2:$F$407,'Cost and Weather Data by Garage'!$A$2:$A$407,AWSSI!$B34,'Cost and Weather Data by Garage'!$B$2:$B$407,"w1718",'Cost and Weather Data by Garage'!$F$2:$F$407,"&gt;0")</f>
        <v>1117993.7</v>
      </c>
      <c r="J34" s="3">
        <f>SUMIFS('Cost and Weather Data by Garage'!$F$2:$F$407,'Cost and Weather Data by Garage'!$A$2:$A$407,AWSSI!$B34,'Cost and Weather Data by Garage'!$B$2:$B$407,"w1819",'Cost and Weather Data by Garage'!$F$2:$F$407,"&gt;0")</f>
        <v>1297131.44</v>
      </c>
      <c r="K34" s="3">
        <f>SUMIFS('Cost and Weather Data by Garage'!$F$2:$F$407,'Cost and Weather Data by Garage'!$A$2:$A$407,AWSSI!$B34,'Cost and Weather Data by Garage'!$B$2:$B$407,"w1920",'Cost and Weather Data by Garage'!$F$2:$F$407,"&gt;0")</f>
        <v>1104270.3400000001</v>
      </c>
      <c r="L34" s="3">
        <f>SUMIFS('Cost and Weather Data by Garage'!$F$2:$F$407,'Cost and Weather Data by Garage'!$A$2:$A$407,AWSSI!$B34,'Cost and Weather Data by Garage'!$B$2:$B$407,"w2021",'Cost and Weather Data by Garage'!$F$2:$F$407,"&gt;0")</f>
        <v>758160.3</v>
      </c>
      <c r="M34" s="3">
        <f>SUMIFS('Cost and Weather Data by Garage'!$F$2:$F$407,'Cost and Weather Data by Garage'!$A$2:$A$407,AWSSI!$B34,'Cost and Weather Data by Garage'!$B$2:$B$407,"w2122",'Cost and Weather Data by Garage'!$F$2:$F$407,"&gt;0")</f>
        <v>763275.57</v>
      </c>
    </row>
    <row r="35" spans="1:13" x14ac:dyDescent="0.35">
      <c r="A35">
        <v>1440</v>
      </c>
      <c r="B35" t="s">
        <v>117</v>
      </c>
      <c r="C35" s="3">
        <f>SUMIFS('Cost and Weather Data by Garage'!$F$2:$F$407,'Cost and Weather Data by Garage'!$A$2:$A$407,AWSSI!$B35,'Cost and Weather Data by Garage'!$B$2:$B$407,"w1112",'Cost and Weather Data by Garage'!$F$2:$F$407,"&gt;0")</f>
        <v>355735.53</v>
      </c>
      <c r="D35" s="3">
        <f>SUMIFS('Cost and Weather Data by Garage'!$F$2:$F$407,'Cost and Weather Data by Garage'!$A$2:$A$407,AWSSI!$B35,'Cost and Weather Data by Garage'!$B$2:$B$407,"w1213",'Cost and Weather Data by Garage'!$F$2:$F$407,"&gt;0")</f>
        <v>548561.46</v>
      </c>
      <c r="E35" s="3">
        <f>SUMIFS('Cost and Weather Data by Garage'!$F$2:$F$407,'Cost and Weather Data by Garage'!$A$2:$A$407,AWSSI!$B35,'Cost and Weather Data by Garage'!$B$2:$B$407,"w1314",'Cost and Weather Data by Garage'!$F$2:$F$407,"&gt;0")</f>
        <v>751813.77</v>
      </c>
      <c r="F35" s="3">
        <f>SUMIFS('Cost and Weather Data by Garage'!$F$2:$F$407,'Cost and Weather Data by Garage'!$A$2:$A$407,AWSSI!$B35,'Cost and Weather Data by Garage'!$B$2:$B$407,"w1415",'Cost and Weather Data by Garage'!$F$2:$F$407,"&gt;0")</f>
        <v>776653.52</v>
      </c>
      <c r="G35" s="3">
        <f>SUMIFS('Cost and Weather Data by Garage'!$F$2:$F$407,'Cost and Weather Data by Garage'!$A$2:$A$407,AWSSI!$B35,'Cost and Weather Data by Garage'!$B$2:$B$407,"w1516",'Cost and Weather Data by Garage'!$F$2:$F$407,"&gt;0")</f>
        <v>428469.58</v>
      </c>
      <c r="H35" s="3">
        <f>SUMIFS('Cost and Weather Data by Garage'!$F$2:$F$407,'Cost and Weather Data by Garage'!$A$2:$A$407,AWSSI!$B35,'Cost and Weather Data by Garage'!$B$2:$B$407,"w1617",'Cost and Weather Data by Garage'!$F$2:$F$407,"&gt;0")</f>
        <v>877487.51</v>
      </c>
      <c r="I35" s="3">
        <f>SUMIFS('Cost and Weather Data by Garage'!$F$2:$F$407,'Cost and Weather Data by Garage'!$A$2:$A$407,AWSSI!$B35,'Cost and Weather Data by Garage'!$B$2:$B$407,"w1718",'Cost and Weather Data by Garage'!$F$2:$F$407,"&gt;0")</f>
        <v>968904.03</v>
      </c>
      <c r="J35" s="3">
        <f>SUMIFS('Cost and Weather Data by Garage'!$F$2:$F$407,'Cost and Weather Data by Garage'!$A$2:$A$407,AWSSI!$B35,'Cost and Weather Data by Garage'!$B$2:$B$407,"w1819",'Cost and Weather Data by Garage'!$F$2:$F$407,"&gt;0")</f>
        <v>1304352.3</v>
      </c>
      <c r="K35" s="3">
        <f>SUMIFS('Cost and Weather Data by Garage'!$F$2:$F$407,'Cost and Weather Data by Garage'!$A$2:$A$407,AWSSI!$B35,'Cost and Weather Data by Garage'!$B$2:$B$407,"w1920",'Cost and Weather Data by Garage'!$F$2:$F$407,"&gt;0")</f>
        <v>932866.23</v>
      </c>
      <c r="L35" s="3">
        <f>SUMIFS('Cost and Weather Data by Garage'!$F$2:$F$407,'Cost and Weather Data by Garage'!$A$2:$A$407,AWSSI!$B35,'Cost and Weather Data by Garage'!$B$2:$B$407,"w2021",'Cost and Weather Data by Garage'!$F$2:$F$407,"&gt;0")</f>
        <v>597675.85</v>
      </c>
      <c r="M35" s="3">
        <f>SUMIFS('Cost and Weather Data by Garage'!$F$2:$F$407,'Cost and Weather Data by Garage'!$A$2:$A$407,AWSSI!$B35,'Cost and Weather Data by Garage'!$B$2:$B$407,"w2122",'Cost and Weather Data by Garage'!$F$2:$F$407,"&gt;0")</f>
        <v>779363.55999999901</v>
      </c>
    </row>
    <row r="36" spans="1:13" x14ac:dyDescent="0.35">
      <c r="A36">
        <v>1940</v>
      </c>
      <c r="B36" t="s">
        <v>88</v>
      </c>
      <c r="C36" s="3">
        <f>SUMIFS('Cost and Weather Data by Garage'!$F$2:$F$407,'Cost and Weather Data by Garage'!$A$2:$A$407,AWSSI!$B36,'Cost and Weather Data by Garage'!$B$2:$B$407,"w1112",'Cost and Weather Data by Garage'!$F$2:$F$407,"&gt;0")</f>
        <v>424218.34</v>
      </c>
      <c r="D36" s="3">
        <f>SUMIFS('Cost and Weather Data by Garage'!$F$2:$F$407,'Cost and Weather Data by Garage'!$A$2:$A$407,AWSSI!$B36,'Cost and Weather Data by Garage'!$B$2:$B$407,"w1213",'Cost and Weather Data by Garage'!$F$2:$F$407,"&gt;0")</f>
        <v>528477.9</v>
      </c>
      <c r="E36" s="3">
        <f>SUMIFS('Cost and Weather Data by Garage'!$F$2:$F$407,'Cost and Weather Data by Garage'!$A$2:$A$407,AWSSI!$B36,'Cost and Weather Data by Garage'!$B$2:$B$407,"w1314",'Cost and Weather Data by Garage'!$F$2:$F$407,"&gt;0")</f>
        <v>546462.82999999996</v>
      </c>
      <c r="F36" s="3">
        <f>SUMIFS('Cost and Weather Data by Garage'!$F$2:$F$407,'Cost and Weather Data by Garage'!$A$2:$A$407,AWSSI!$B36,'Cost and Weather Data by Garage'!$B$2:$B$407,"w1415",'Cost and Weather Data by Garage'!$F$2:$F$407,"&gt;0")</f>
        <v>490434.67</v>
      </c>
      <c r="G36" s="3">
        <f>SUMIFS('Cost and Weather Data by Garage'!$F$2:$F$407,'Cost and Weather Data by Garage'!$A$2:$A$407,AWSSI!$B36,'Cost and Weather Data by Garage'!$B$2:$B$407,"w1516",'Cost and Weather Data by Garage'!$F$2:$F$407,"&gt;0")</f>
        <v>389707.18</v>
      </c>
      <c r="H36" s="3">
        <f>SUMIFS('Cost and Weather Data by Garage'!$F$2:$F$407,'Cost and Weather Data by Garage'!$A$2:$A$407,AWSSI!$B36,'Cost and Weather Data by Garage'!$B$2:$B$407,"w1617",'Cost and Weather Data by Garage'!$F$2:$F$407,"&gt;0")</f>
        <v>402282.66</v>
      </c>
      <c r="I36" s="3">
        <f>SUMIFS('Cost and Weather Data by Garage'!$F$2:$F$407,'Cost and Weather Data by Garage'!$A$2:$A$407,AWSSI!$B36,'Cost and Weather Data by Garage'!$B$2:$B$407,"w1718",'Cost and Weather Data by Garage'!$F$2:$F$407,"&gt;0")</f>
        <v>658167.61</v>
      </c>
      <c r="J36" s="3">
        <f>SUMIFS('Cost and Weather Data by Garage'!$F$2:$F$407,'Cost and Weather Data by Garage'!$A$2:$A$407,AWSSI!$B36,'Cost and Weather Data by Garage'!$B$2:$B$407,"w1819",'Cost and Weather Data by Garage'!$F$2:$F$407,"&gt;0")</f>
        <v>859820.07</v>
      </c>
      <c r="K36" s="3">
        <f>SUMIFS('Cost and Weather Data by Garage'!$F$2:$F$407,'Cost and Weather Data by Garage'!$A$2:$A$407,AWSSI!$B36,'Cost and Weather Data by Garage'!$B$2:$B$407,"w1920",'Cost and Weather Data by Garage'!$F$2:$F$407,"&gt;0")</f>
        <v>609896.37</v>
      </c>
      <c r="L36" s="3">
        <f>SUMIFS('Cost and Weather Data by Garage'!$F$2:$F$407,'Cost and Weather Data by Garage'!$A$2:$A$407,AWSSI!$B36,'Cost and Weather Data by Garage'!$B$2:$B$407,"w2021",'Cost and Weather Data by Garage'!$F$2:$F$407,"&gt;0")</f>
        <v>504887.13</v>
      </c>
      <c r="M36" s="3">
        <f>SUMIFS('Cost and Weather Data by Garage'!$F$2:$F$407,'Cost and Weather Data by Garage'!$A$2:$A$407,AWSSI!$B36,'Cost and Weather Data by Garage'!$B$2:$B$407,"w2122",'Cost and Weather Data by Garage'!$F$2:$F$407,"&gt;0")</f>
        <v>594295.13</v>
      </c>
    </row>
    <row r="37" spans="1:13" x14ac:dyDescent="0.35">
      <c r="A37">
        <v>1450</v>
      </c>
      <c r="B37" s="1" t="s">
        <v>118</v>
      </c>
      <c r="C37" s="3">
        <f>SUMIFS('Cost and Weather Data by Garage'!$F$2:$F$407,'Cost and Weather Data by Garage'!$A$2:$A$407,AWSSI!$B37,'Cost and Weather Data by Garage'!$B$2:$B$407,"w1112",'Cost and Weather Data by Garage'!$F$2:$F$407,"&gt;0")</f>
        <v>488662.07</v>
      </c>
      <c r="D37" s="3">
        <f>SUMIFS('Cost and Weather Data by Garage'!$F$2:$F$407,'Cost and Weather Data by Garage'!$A$2:$A$407,AWSSI!$B37,'Cost and Weather Data by Garage'!$B$2:$B$407,"w1213",'Cost and Weather Data by Garage'!$F$2:$F$407,"&gt;0")</f>
        <v>698834.23</v>
      </c>
      <c r="E37" s="3">
        <f>SUMIFS('Cost and Weather Data by Garage'!$F$2:$F$407,'Cost and Weather Data by Garage'!$A$2:$A$407,AWSSI!$B37,'Cost and Weather Data by Garage'!$B$2:$B$407,"w1314",'Cost and Weather Data by Garage'!$F$2:$F$407,"&gt;0")</f>
        <v>795066.38</v>
      </c>
      <c r="F37" s="3">
        <f>SUMIFS('Cost and Weather Data by Garage'!$F$2:$F$407,'Cost and Weather Data by Garage'!$A$2:$A$407,AWSSI!$B37,'Cost and Weather Data by Garage'!$B$2:$B$407,"w1415",'Cost and Weather Data by Garage'!$F$2:$F$407,"&gt;0")</f>
        <v>814006.76</v>
      </c>
      <c r="G37" s="3">
        <f>SUMIFS('Cost and Weather Data by Garage'!$F$2:$F$407,'Cost and Weather Data by Garage'!$A$2:$A$407,AWSSI!$B37,'Cost and Weather Data by Garage'!$B$2:$B$407,"w1516",'Cost and Weather Data by Garage'!$F$2:$F$407,"&gt;0")</f>
        <v>444600.48</v>
      </c>
      <c r="H37" s="3">
        <f>SUMIFS('Cost and Weather Data by Garage'!$F$2:$F$407,'Cost and Weather Data by Garage'!$A$2:$A$407,AWSSI!$B37,'Cost and Weather Data by Garage'!$B$2:$B$407,"w1617",'Cost and Weather Data by Garage'!$F$2:$F$407,"&gt;0")</f>
        <v>883136.97</v>
      </c>
      <c r="I37" s="3">
        <f>SUMIFS('Cost and Weather Data by Garage'!$F$2:$F$407,'Cost and Weather Data by Garage'!$A$2:$A$407,AWSSI!$B37,'Cost and Weather Data by Garage'!$B$2:$B$407,"w1718",'Cost and Weather Data by Garage'!$F$2:$F$407,"&gt;0")</f>
        <v>1035709.91</v>
      </c>
      <c r="J37" s="3">
        <f>SUMIFS('Cost and Weather Data by Garage'!$F$2:$F$407,'Cost and Weather Data by Garage'!$A$2:$A$407,AWSSI!$B37,'Cost and Weather Data by Garage'!$B$2:$B$407,"w1819",'Cost and Weather Data by Garage'!$F$2:$F$407,"&gt;0")</f>
        <v>1129601.1399999999</v>
      </c>
      <c r="K37" s="3">
        <f>SUMIFS('Cost and Weather Data by Garage'!$F$2:$F$407,'Cost and Weather Data by Garage'!$A$2:$A$407,AWSSI!$B37,'Cost and Weather Data by Garage'!$B$2:$B$407,"w1920",'Cost and Weather Data by Garage'!$F$2:$F$407,"&gt;0")</f>
        <v>861559.179999999</v>
      </c>
      <c r="L37" s="3">
        <f>SUMIFS('Cost and Weather Data by Garage'!$F$2:$F$407,'Cost and Weather Data by Garage'!$A$2:$A$407,AWSSI!$B37,'Cost and Weather Data by Garage'!$B$2:$B$407,"w2021",'Cost and Weather Data by Garage'!$F$2:$F$407,"&gt;0")</f>
        <v>610555.59</v>
      </c>
      <c r="M37" s="3">
        <f>SUMIFS('Cost and Weather Data by Garage'!$F$2:$F$407,'Cost and Weather Data by Garage'!$A$2:$A$407,AWSSI!$B37,'Cost and Weather Data by Garage'!$B$2:$B$407,"w2122",'Cost and Weather Data by Garage'!$F$2:$F$407,"&gt;0")</f>
        <v>819260.4</v>
      </c>
    </row>
    <row r="38" spans="1:13" x14ac:dyDescent="0.35">
      <c r="A38">
        <v>1480</v>
      </c>
      <c r="B38" t="s">
        <v>89</v>
      </c>
      <c r="C38" s="3">
        <f>SUMIFS('Cost and Weather Data by Garage'!$F$2:$F$407,'Cost and Weather Data by Garage'!$A$2:$A$407,AWSSI!$B38,'Cost and Weather Data by Garage'!$B$2:$B$407,"w1112",'Cost and Weather Data by Garage'!$F$2:$F$407,"&gt;0")</f>
        <v>611859.59</v>
      </c>
      <c r="D38" s="3">
        <f>SUMIFS('Cost and Weather Data by Garage'!$F$2:$F$407,'Cost and Weather Data by Garage'!$A$2:$A$407,AWSSI!$B38,'Cost and Weather Data by Garage'!$B$2:$B$407,"w1213",'Cost and Weather Data by Garage'!$F$2:$F$407,"&gt;0")</f>
        <v>831885.57</v>
      </c>
      <c r="E38" s="3">
        <f>SUMIFS('Cost and Weather Data by Garage'!$F$2:$F$407,'Cost and Weather Data by Garage'!$A$2:$A$407,AWSSI!$B38,'Cost and Weather Data by Garage'!$B$2:$B$407,"w1314",'Cost and Weather Data by Garage'!$F$2:$F$407,"&gt;0")</f>
        <v>833017.93</v>
      </c>
      <c r="F38" s="3">
        <f>SUMIFS('Cost and Weather Data by Garage'!$F$2:$F$407,'Cost and Weather Data by Garage'!$A$2:$A$407,AWSSI!$B38,'Cost and Weather Data by Garage'!$B$2:$B$407,"w1415",'Cost and Weather Data by Garage'!$F$2:$F$407,"&gt;0")</f>
        <v>754060.86</v>
      </c>
      <c r="G38" s="3">
        <f>SUMIFS('Cost and Weather Data by Garage'!$F$2:$F$407,'Cost and Weather Data by Garage'!$A$2:$A$407,AWSSI!$B38,'Cost and Weather Data by Garage'!$B$2:$B$407,"w1516",'Cost and Weather Data by Garage'!$F$2:$F$407,"&gt;0")</f>
        <v>383640.47</v>
      </c>
      <c r="H38" s="3">
        <f>SUMIFS('Cost and Weather Data by Garage'!$F$2:$F$407,'Cost and Weather Data by Garage'!$A$2:$A$407,AWSSI!$B38,'Cost and Weather Data by Garage'!$B$2:$B$407,"w1617",'Cost and Weather Data by Garage'!$F$2:$F$407,"&gt;0")</f>
        <v>1005579.78</v>
      </c>
      <c r="I38" s="3">
        <f>SUMIFS('Cost and Weather Data by Garage'!$F$2:$F$407,'Cost and Weather Data by Garage'!$A$2:$A$407,AWSSI!$B38,'Cost and Weather Data by Garage'!$B$2:$B$407,"w1718",'Cost and Weather Data by Garage'!$F$2:$F$407,"&gt;0")</f>
        <v>1058476.6200000001</v>
      </c>
      <c r="J38" s="3">
        <f>SUMIFS('Cost and Weather Data by Garage'!$F$2:$F$407,'Cost and Weather Data by Garage'!$A$2:$A$407,AWSSI!$B38,'Cost and Weather Data by Garage'!$B$2:$B$407,"w1819",'Cost and Weather Data by Garage'!$F$2:$F$407,"&gt;0")</f>
        <v>0</v>
      </c>
      <c r="K38" s="3">
        <f>SUMIFS('Cost and Weather Data by Garage'!$F$2:$F$407,'Cost and Weather Data by Garage'!$A$2:$A$407,AWSSI!$B38,'Cost and Weather Data by Garage'!$B$2:$B$407,"w1920",'Cost and Weather Data by Garage'!$F$2:$F$407,"&gt;0")</f>
        <v>0</v>
      </c>
      <c r="L38" s="3">
        <f>SUMIFS('Cost and Weather Data by Garage'!$F$2:$F$407,'Cost and Weather Data by Garage'!$A$2:$A$407,AWSSI!$B38,'Cost and Weather Data by Garage'!$B$2:$B$407,"w2021",'Cost and Weather Data by Garage'!$F$2:$F$407,"&gt;0")</f>
        <v>0</v>
      </c>
      <c r="M38" s="3">
        <f>SUMIFS('Cost and Weather Data by Garage'!$F$2:$F$407,'Cost and Weather Data by Garage'!$A$2:$A$407,AWSSI!$B38,'Cost and Weather Data by Garage'!$B$2:$B$407,"w2122",'Cost and Weather Data by Garage'!$F$2:$F$407,"&gt;0")</f>
        <v>0</v>
      </c>
    </row>
    <row r="39" spans="1:13" x14ac:dyDescent="0.35">
      <c r="A39">
        <v>1130</v>
      </c>
      <c r="B39" t="s">
        <v>128</v>
      </c>
      <c r="C39" s="3">
        <f>SUMIFS('Cost and Weather Data by Garage'!$F$2:$F$407,'Cost and Weather Data by Garage'!$A$2:$A$407,AWSSI!$B39,'Cost and Weather Data by Garage'!$B$2:$B$407,"w1112",'Cost and Weather Data by Garage'!$F$2:$F$407,"&gt;0")</f>
        <v>0</v>
      </c>
      <c r="D39" s="3">
        <f>SUMIFS('Cost and Weather Data by Garage'!$F$2:$F$407,'Cost and Weather Data by Garage'!$A$2:$A$407,AWSSI!$B39,'Cost and Weather Data by Garage'!$B$2:$B$407,"w1213",'Cost and Weather Data by Garage'!$F$2:$F$407,"&gt;0")</f>
        <v>0</v>
      </c>
      <c r="E39" s="3">
        <f>SUMIFS('Cost and Weather Data by Garage'!$F$2:$F$407,'Cost and Weather Data by Garage'!$A$2:$A$407,AWSSI!$B39,'Cost and Weather Data by Garage'!$B$2:$B$407,"w1314",'Cost and Weather Data by Garage'!$F$2:$F$407,"&gt;0")</f>
        <v>0</v>
      </c>
      <c r="F39" s="3">
        <f>SUMIFS('Cost and Weather Data by Garage'!$F$2:$F$407,'Cost and Weather Data by Garage'!$A$2:$A$407,AWSSI!$B39,'Cost and Weather Data by Garage'!$B$2:$B$407,"w1415",'Cost and Weather Data by Garage'!$F$2:$F$407,"&gt;0")</f>
        <v>0</v>
      </c>
      <c r="G39" s="3">
        <f>SUMIFS('Cost and Weather Data by Garage'!$F$2:$F$407,'Cost and Weather Data by Garage'!$A$2:$A$407,AWSSI!$B39,'Cost and Weather Data by Garage'!$B$2:$B$407,"w1516",'Cost and Weather Data by Garage'!$F$2:$F$407,"&gt;0")</f>
        <v>535601.94999999995</v>
      </c>
      <c r="H39" s="3">
        <f>SUMIFS('Cost and Weather Data by Garage'!$F$2:$F$407,'Cost and Weather Data by Garage'!$A$2:$A$407,AWSSI!$B39,'Cost and Weather Data by Garage'!$B$2:$B$407,"w1617",'Cost and Weather Data by Garage'!$F$2:$F$407,"&gt;0")</f>
        <v>1076299.3400000001</v>
      </c>
      <c r="I39" s="3">
        <f>SUMIFS('Cost and Weather Data by Garage'!$F$2:$F$407,'Cost and Weather Data by Garage'!$A$2:$A$407,AWSSI!$B39,'Cost and Weather Data by Garage'!$B$2:$B$407,"w1718",'Cost and Weather Data by Garage'!$F$2:$F$407,"&gt;0")</f>
        <v>1048331.23</v>
      </c>
      <c r="J39" s="3">
        <f>SUMIFS('Cost and Weather Data by Garage'!$F$2:$F$407,'Cost and Weather Data by Garage'!$A$2:$A$407,AWSSI!$B39,'Cost and Weather Data by Garage'!$B$2:$B$407,"w1819",'Cost and Weather Data by Garage'!$F$2:$F$407,"&gt;0")</f>
        <v>1153047.92</v>
      </c>
      <c r="K39" s="3">
        <f>SUMIFS('Cost and Weather Data by Garage'!$F$2:$F$407,'Cost and Weather Data by Garage'!$A$2:$A$407,AWSSI!$B39,'Cost and Weather Data by Garage'!$B$2:$B$407,"w1920",'Cost and Weather Data by Garage'!$F$2:$F$407,"&gt;0")</f>
        <v>820957.99</v>
      </c>
      <c r="L39" s="3">
        <f>SUMIFS('Cost and Weather Data by Garage'!$F$2:$F$407,'Cost and Weather Data by Garage'!$A$2:$A$407,AWSSI!$B39,'Cost and Weather Data by Garage'!$B$2:$B$407,"w2021",'Cost and Weather Data by Garage'!$F$2:$F$407,"&gt;0")</f>
        <v>737651.4</v>
      </c>
      <c r="M39" s="3">
        <f>SUMIFS('Cost and Weather Data by Garage'!$F$2:$F$407,'Cost and Weather Data by Garage'!$A$2:$A$407,AWSSI!$B39,'Cost and Weather Data by Garage'!$B$2:$B$407,"w2122",'Cost and Weather Data by Garage'!$F$2:$F$407,"&gt;0")</f>
        <v>862044.91</v>
      </c>
    </row>
    <row r="40" spans="1:13" x14ac:dyDescent="0.35">
      <c r="A40">
        <v>1460</v>
      </c>
      <c r="B40" t="s">
        <v>119</v>
      </c>
      <c r="C40" s="3">
        <f>SUMIFS('Cost and Weather Data by Garage'!$F$2:$F$407,'Cost and Weather Data by Garage'!$A$2:$A$407,AWSSI!$B40,'Cost and Weather Data by Garage'!$B$2:$B$407,"w1112",'Cost and Weather Data by Garage'!$F$2:$F$407,"&gt;0")</f>
        <v>313389.61</v>
      </c>
      <c r="D40" s="3">
        <f>SUMIFS('Cost and Weather Data by Garage'!$F$2:$F$407,'Cost and Weather Data by Garage'!$A$2:$A$407,AWSSI!$B40,'Cost and Weather Data by Garage'!$B$2:$B$407,"w1213",'Cost and Weather Data by Garage'!$F$2:$F$407,"&gt;0")</f>
        <v>451196.11</v>
      </c>
      <c r="E40" s="3">
        <f>SUMIFS('Cost and Weather Data by Garage'!$F$2:$F$407,'Cost and Weather Data by Garage'!$A$2:$A$407,AWSSI!$B40,'Cost and Weather Data by Garage'!$B$2:$B$407,"w1314",'Cost and Weather Data by Garage'!$F$2:$F$407,"&gt;0")</f>
        <v>529884.43999999994</v>
      </c>
      <c r="F40" s="3">
        <f>SUMIFS('Cost and Weather Data by Garage'!$F$2:$F$407,'Cost and Weather Data by Garage'!$A$2:$A$407,AWSSI!$B40,'Cost and Weather Data by Garage'!$B$2:$B$407,"w1415",'Cost and Weather Data by Garage'!$F$2:$F$407,"&gt;0")</f>
        <v>566563.93999999994</v>
      </c>
      <c r="G40" s="3">
        <f>SUMIFS('Cost and Weather Data by Garage'!$F$2:$F$407,'Cost and Weather Data by Garage'!$A$2:$A$407,AWSSI!$B40,'Cost and Weather Data by Garage'!$B$2:$B$407,"w1516",'Cost and Weather Data by Garage'!$F$2:$F$407,"&gt;0")</f>
        <v>316485.58999999898</v>
      </c>
      <c r="H40" s="3">
        <f>SUMIFS('Cost and Weather Data by Garage'!$F$2:$F$407,'Cost and Weather Data by Garage'!$A$2:$A$407,AWSSI!$B40,'Cost and Weather Data by Garage'!$B$2:$B$407,"w1617",'Cost and Weather Data by Garage'!$F$2:$F$407,"&gt;0")</f>
        <v>585520.91</v>
      </c>
      <c r="I40" s="3">
        <f>SUMIFS('Cost and Weather Data by Garage'!$F$2:$F$407,'Cost and Weather Data by Garage'!$A$2:$A$407,AWSSI!$B40,'Cost and Weather Data by Garage'!$B$2:$B$407,"w1718",'Cost and Weather Data by Garage'!$F$2:$F$407,"&gt;0")</f>
        <v>619723.01</v>
      </c>
      <c r="J40" s="3">
        <f>SUMIFS('Cost and Weather Data by Garage'!$F$2:$F$407,'Cost and Weather Data by Garage'!$A$2:$A$407,AWSSI!$B40,'Cost and Weather Data by Garage'!$B$2:$B$407,"w1819",'Cost and Weather Data by Garage'!$F$2:$F$407,"&gt;0")</f>
        <v>664709.31000000006</v>
      </c>
      <c r="K40" s="3">
        <f>SUMIFS('Cost and Weather Data by Garage'!$F$2:$F$407,'Cost and Weather Data by Garage'!$A$2:$A$407,AWSSI!$B40,'Cost and Weather Data by Garage'!$B$2:$B$407,"w1920",'Cost and Weather Data by Garage'!$F$2:$F$407,"&gt;0")</f>
        <v>546020.88</v>
      </c>
      <c r="L40" s="3">
        <f>SUMIFS('Cost and Weather Data by Garage'!$F$2:$F$407,'Cost and Weather Data by Garage'!$A$2:$A$407,AWSSI!$B40,'Cost and Weather Data by Garage'!$B$2:$B$407,"w2021",'Cost and Weather Data by Garage'!$F$2:$F$407,"&gt;0")</f>
        <v>326843.75</v>
      </c>
      <c r="M40" s="3">
        <f>SUMIFS('Cost and Weather Data by Garage'!$F$2:$F$407,'Cost and Weather Data by Garage'!$A$2:$A$407,AWSSI!$B40,'Cost and Weather Data by Garage'!$B$2:$B$407,"w2122",'Cost and Weather Data by Garage'!$F$2:$F$407,"&gt;0")</f>
        <v>470721.77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0"/>
  <sheetViews>
    <sheetView workbookViewId="0">
      <selection activeCell="C2" sqref="C2"/>
    </sheetView>
  </sheetViews>
  <sheetFormatPr defaultRowHeight="14.5" x14ac:dyDescent="0.35"/>
  <cols>
    <col min="1" max="1" width="8.81640625" customWidth="1"/>
    <col min="2" max="2" width="16.90625" customWidth="1"/>
    <col min="3" max="13" width="11.54296875" customWidth="1"/>
  </cols>
  <sheetData>
    <row r="1" spans="1:13" x14ac:dyDescent="0.35">
      <c r="A1" s="5" t="s">
        <v>66</v>
      </c>
      <c r="B1" s="5" t="s">
        <v>67</v>
      </c>
      <c r="C1" s="2" t="s">
        <v>90</v>
      </c>
      <c r="D1" s="2" t="s">
        <v>91</v>
      </c>
      <c r="E1" s="2" t="s">
        <v>92</v>
      </c>
      <c r="F1" s="2" t="s">
        <v>93</v>
      </c>
      <c r="G1" s="2" t="s">
        <v>94</v>
      </c>
      <c r="H1" s="2" t="s">
        <v>95</v>
      </c>
      <c r="I1" s="2" t="s">
        <v>96</v>
      </c>
      <c r="J1" s="2" t="s">
        <v>97</v>
      </c>
      <c r="K1" s="2" t="s">
        <v>98</v>
      </c>
      <c r="L1" s="2" t="s">
        <v>99</v>
      </c>
      <c r="M1" s="2" t="s">
        <v>100</v>
      </c>
    </row>
    <row r="2" spans="1:13" x14ac:dyDescent="0.35">
      <c r="A2">
        <v>1950</v>
      </c>
      <c r="B2" t="s">
        <v>127</v>
      </c>
      <c r="C2" s="3">
        <f>SUMIFS('Cost and Weather Data by Garage'!$G$2:$G$407,'Cost and Weather Data by Garage'!$A$2:$A$407,AWSSI!$B2,'Cost and Weather Data by Garage'!$B$2:$B$407,"w1112",'Cost and Weather Data by Garage'!$G$2:$G$407,"&gt;0")</f>
        <v>2189.2535509456002</v>
      </c>
      <c r="D2" s="3">
        <f>SUMIFS('Cost and Weather Data by Garage'!$G$2:$G$407,'Cost and Weather Data by Garage'!$A$2:$A$407,AWSSI!$B2,'Cost and Weather Data by Garage'!$B$2:$B$407,"w1213",'Cost and Weather Data by Garage'!$G$2:$G$407,"&gt;0")</f>
        <v>2898.04875736653</v>
      </c>
      <c r="E2" s="3">
        <f>SUMIFS('Cost and Weather Data by Garage'!$G$2:$G$407,'Cost and Weather Data by Garage'!$A$2:$A$407,AWSSI!$B2,'Cost and Weather Data by Garage'!$B$2:$B$407,"w1314",'Cost and Weather Data by Garage'!$G$2:$G$407,"&gt;0")</f>
        <v>3107.7870380610798</v>
      </c>
      <c r="F2" s="3">
        <f>SUMIFS('Cost and Weather Data by Garage'!$G$2:$G$407,'Cost and Weather Data by Garage'!$A$2:$A$407,AWSSI!$B2,'Cost and Weather Data by Garage'!$B$2:$B$407,"w1415",'Cost and Weather Data by Garage'!$G$2:$G$407,"&gt;0")</f>
        <v>3323.1789455389999</v>
      </c>
      <c r="G2" s="3">
        <f>SUMIFS('Cost and Weather Data by Garage'!$G$2:$G$407,'Cost and Weather Data by Garage'!$A$2:$A$407,AWSSI!$B2,'Cost and Weather Data by Garage'!$B$2:$B$407,"w1516",'Cost and Weather Data by Garage'!$G$2:$G$407,"&gt;0")</f>
        <v>2708.0023067321799</v>
      </c>
      <c r="H2" s="3">
        <f>SUMIFS('Cost and Weather Data by Garage'!$G$2:$G$407,'Cost and Weather Data by Garage'!$A$2:$A$407,AWSSI!$B2,'Cost and Weather Data by Garage'!$B$2:$B$407,"w1617",'Cost and Weather Data by Garage'!$G$2:$G$407,"&gt;0")</f>
        <v>4598.3410487731599</v>
      </c>
      <c r="I2" s="3">
        <f>SUMIFS('Cost and Weather Data by Garage'!$G$2:$G$407,'Cost and Weather Data by Garage'!$A$2:$A$407,AWSSI!$B2,'Cost and Weather Data by Garage'!$B$2:$B$407,"w1718",'Cost and Weather Data by Garage'!$G$2:$G$407,"&gt;0")</f>
        <v>4595.3855086660396</v>
      </c>
      <c r="J2" s="3">
        <f>SUMIFS('Cost and Weather Data by Garage'!$G$2:$G$407,'Cost and Weather Data by Garage'!$A$2:$A$407,AWSSI!$B2,'Cost and Weather Data by Garage'!$B$2:$B$407,"w1819",'Cost and Weather Data by Garage'!$G$2:$G$407,"&gt;0")</f>
        <v>6644.91531448975</v>
      </c>
      <c r="K2" s="3">
        <f>SUMIFS('Cost and Weather Data by Garage'!$G$2:$G$407,'Cost and Weather Data by Garage'!$A$2:$A$407,AWSSI!$B2,'Cost and Weather Data by Garage'!$B$2:$B$407,"w1920",'Cost and Weather Data by Garage'!$G$2:$G$407,"&gt;0")</f>
        <v>4924.4319277013201</v>
      </c>
      <c r="L2" s="3">
        <f>SUMIFS('Cost and Weather Data by Garage'!$G$2:$G$407,'Cost and Weather Data by Garage'!$A$2:$A$407,AWSSI!$B2,'Cost and Weather Data by Garage'!$B$2:$B$407,"w2021",'Cost and Weather Data by Garage'!$G$2:$G$407,"&gt;0")</f>
        <v>3830.1656581296502</v>
      </c>
      <c r="M2" s="3">
        <f>SUMIFS('Cost and Weather Data by Garage'!$G$2:$G$407,'Cost and Weather Data by Garage'!$A$2:$A$407,AWSSI!$B2,'Cost and Weather Data by Garage'!$B$2:$B$407,"w2122",'Cost and Weather Data by Garage'!$G$2:$G$407,"&gt;0")</f>
        <v>4540.2339121229797</v>
      </c>
    </row>
    <row r="3" spans="1:13" x14ac:dyDescent="0.35">
      <c r="A3">
        <v>1110</v>
      </c>
      <c r="B3" t="s">
        <v>68</v>
      </c>
      <c r="C3" s="3">
        <f>SUMIFS('Cost and Weather Data by Garage'!$G$2:$G$407,'Cost and Weather Data by Garage'!$A$2:$A$407,AWSSI!$B3,'Cost and Weather Data by Garage'!$B$2:$B$407,"w1112",'Cost and Weather Data by Garage'!$G$2:$G$407,"&gt;0")</f>
        <v>1890.6677621251799</v>
      </c>
      <c r="D3" s="3">
        <f>SUMIFS('Cost and Weather Data by Garage'!$G$2:$G$407,'Cost and Weather Data by Garage'!$A$2:$A$407,AWSSI!$B3,'Cost and Weather Data by Garage'!$B$2:$B$407,"w1213",'Cost and Weather Data by Garage'!$G$2:$G$407,"&gt;0")</f>
        <v>3529.39970208871</v>
      </c>
      <c r="E3" s="3">
        <f>SUMIFS('Cost and Weather Data by Garage'!$G$2:$G$407,'Cost and Weather Data by Garage'!$A$2:$A$407,AWSSI!$B3,'Cost and Weather Data by Garage'!$B$2:$B$407,"w1314",'Cost and Weather Data by Garage'!$G$2:$G$407,"&gt;0")</f>
        <v>3658.8531083635498</v>
      </c>
      <c r="F3" s="3">
        <f>SUMIFS('Cost and Weather Data by Garage'!$G$2:$G$407,'Cost and Weather Data by Garage'!$A$2:$A$407,AWSSI!$B3,'Cost and Weather Data by Garage'!$B$2:$B$407,"w1415",'Cost and Weather Data by Garage'!$G$2:$G$407,"&gt;0")</f>
        <v>4370.40385013593</v>
      </c>
      <c r="G3" s="3">
        <f>SUMIFS('Cost and Weather Data by Garage'!$G$2:$G$407,'Cost and Weather Data by Garage'!$A$2:$A$407,AWSSI!$B3,'Cost and Weather Data by Garage'!$B$2:$B$407,"w1516",'Cost and Weather Data by Garage'!$G$2:$G$407,"&gt;0")</f>
        <v>2311.45508954037</v>
      </c>
      <c r="H3" s="3">
        <f>SUMIFS('Cost and Weather Data by Garage'!$G$2:$G$407,'Cost and Weather Data by Garage'!$A$2:$A$407,AWSSI!$B3,'Cost and Weather Data by Garage'!$B$2:$B$407,"w1617",'Cost and Weather Data by Garage'!$G$2:$G$407,"&gt;0")</f>
        <v>5390.8296762385598</v>
      </c>
      <c r="I3" s="3">
        <f>SUMIFS('Cost and Weather Data by Garage'!$G$2:$G$407,'Cost and Weather Data by Garage'!$A$2:$A$407,AWSSI!$B3,'Cost and Weather Data by Garage'!$B$2:$B$407,"w1718",'Cost and Weather Data by Garage'!$G$2:$G$407,"&gt;0")</f>
        <v>6207.4999499028099</v>
      </c>
      <c r="J3" s="3">
        <f>SUMIFS('Cost and Weather Data by Garage'!$G$2:$G$407,'Cost and Weather Data by Garage'!$A$2:$A$407,AWSSI!$B3,'Cost and Weather Data by Garage'!$B$2:$B$407,"w1819",'Cost and Weather Data by Garage'!$G$2:$G$407,"&gt;0")</f>
        <v>5828.6323467527</v>
      </c>
      <c r="K3" s="3">
        <f>SUMIFS('Cost and Weather Data by Garage'!$G$2:$G$407,'Cost and Weather Data by Garage'!$A$2:$A$407,AWSSI!$B3,'Cost and Weather Data by Garage'!$B$2:$B$407,"w1920",'Cost and Weather Data by Garage'!$G$2:$G$407,"&gt;0")</f>
        <v>4651.7896719636001</v>
      </c>
      <c r="L3" s="3">
        <f>SUMIFS('Cost and Weather Data by Garage'!$G$2:$G$407,'Cost and Weather Data by Garage'!$A$2:$A$407,AWSSI!$B3,'Cost and Weather Data by Garage'!$B$2:$B$407,"w2021",'Cost and Weather Data by Garage'!$G$2:$G$407,"&gt;0")</f>
        <v>4270.3971037145302</v>
      </c>
      <c r="M3" s="3">
        <f>SUMIFS('Cost and Weather Data by Garage'!$G$2:$G$407,'Cost and Weather Data by Garage'!$A$2:$A$407,AWSSI!$B3,'Cost and Weather Data by Garage'!$B$2:$B$407,"w2122",'Cost and Weather Data by Garage'!$G$2:$G$407,"&gt;0")</f>
        <v>5017.3502595034297</v>
      </c>
    </row>
    <row r="4" spans="1:13" x14ac:dyDescent="0.35">
      <c r="A4">
        <v>1710</v>
      </c>
      <c r="B4" t="s">
        <v>69</v>
      </c>
      <c r="C4" s="3">
        <f>SUMIFS('Cost and Weather Data by Garage'!$G$2:$G$407,'Cost and Weather Data by Garage'!$A$2:$A$407,AWSSI!$B4,'Cost and Weather Data by Garage'!$B$2:$B$407,"w1112",'Cost and Weather Data by Garage'!$G$2:$G$407,"&gt;0")</f>
        <v>2408.4841657868001</v>
      </c>
      <c r="D4" s="3">
        <f>SUMIFS('Cost and Weather Data by Garage'!$G$2:$G$407,'Cost and Weather Data by Garage'!$A$2:$A$407,AWSSI!$B4,'Cost and Weather Data by Garage'!$B$2:$B$407,"w1213",'Cost and Weather Data by Garage'!$G$2:$G$407,"&gt;0")</f>
        <v>3493.9040464837799</v>
      </c>
      <c r="E4" s="3">
        <f>SUMIFS('Cost and Weather Data by Garage'!$G$2:$G$407,'Cost and Weather Data by Garage'!$A$2:$A$407,AWSSI!$B4,'Cost and Weather Data by Garage'!$B$2:$B$407,"w1314",'Cost and Weather Data by Garage'!$G$2:$G$407,"&gt;0")</f>
        <v>3453.3487561954798</v>
      </c>
      <c r="F4" s="3">
        <f>SUMIFS('Cost and Weather Data by Garage'!$G$2:$G$407,'Cost and Weather Data by Garage'!$A$2:$A$407,AWSSI!$B4,'Cost and Weather Data by Garage'!$B$2:$B$407,"w1415",'Cost and Weather Data by Garage'!$G$2:$G$407,"&gt;0")</f>
        <v>3508.2253172558899</v>
      </c>
      <c r="G4" s="3">
        <f>SUMIFS('Cost and Weather Data by Garage'!$G$2:$G$407,'Cost and Weather Data by Garage'!$A$2:$A$407,AWSSI!$B4,'Cost and Weather Data by Garage'!$B$2:$B$407,"w1516",'Cost and Weather Data by Garage'!$G$2:$G$407,"&gt;0")</f>
        <v>2115.7345474353801</v>
      </c>
      <c r="H4" s="3">
        <f>SUMIFS('Cost and Weather Data by Garage'!$G$2:$G$407,'Cost and Weather Data by Garage'!$A$2:$A$407,AWSSI!$B4,'Cost and Weather Data by Garage'!$B$2:$B$407,"w1617",'Cost and Weather Data by Garage'!$G$2:$G$407,"&gt;0")</f>
        <v>4610.3168187656702</v>
      </c>
      <c r="I4" s="3">
        <f>SUMIFS('Cost and Weather Data by Garage'!$G$2:$G$407,'Cost and Weather Data by Garage'!$A$2:$A$407,AWSSI!$B4,'Cost and Weather Data by Garage'!$B$2:$B$407,"w1718",'Cost and Weather Data by Garage'!$G$2:$G$407,"&gt;0")</f>
        <v>4931.5895411474303</v>
      </c>
      <c r="J4" s="3">
        <f>SUMIFS('Cost and Weather Data by Garage'!$G$2:$G$407,'Cost and Weather Data by Garage'!$A$2:$A$407,AWSSI!$B4,'Cost and Weather Data by Garage'!$B$2:$B$407,"w1819",'Cost and Weather Data by Garage'!$G$2:$G$407,"&gt;0")</f>
        <v>6278.3791872061902</v>
      </c>
      <c r="K4" s="3">
        <f>SUMIFS('Cost and Weather Data by Garage'!$G$2:$G$407,'Cost and Weather Data by Garage'!$A$2:$A$407,AWSSI!$B4,'Cost and Weather Data by Garage'!$B$2:$B$407,"w1920",'Cost and Weather Data by Garage'!$G$2:$G$407,"&gt;0")</f>
        <v>4632.1812813977403</v>
      </c>
      <c r="L4" s="3">
        <f>SUMIFS('Cost and Weather Data by Garage'!$G$2:$G$407,'Cost and Weather Data by Garage'!$A$2:$A$407,AWSSI!$B4,'Cost and Weather Data by Garage'!$B$2:$B$407,"w2021",'Cost and Weather Data by Garage'!$G$2:$G$407,"&gt;0")</f>
        <v>3463.7035044419099</v>
      </c>
      <c r="M4" s="3">
        <f>SUMIFS('Cost and Weather Data by Garage'!$G$2:$G$407,'Cost and Weather Data by Garage'!$A$2:$A$407,AWSSI!$B4,'Cost and Weather Data by Garage'!$B$2:$B$407,"w2122",'Cost and Weather Data by Garage'!$G$2:$G$407,"&gt;0")</f>
        <v>3982.6163944127902</v>
      </c>
    </row>
    <row r="5" spans="1:13" x14ac:dyDescent="0.35">
      <c r="A5">
        <v>1910</v>
      </c>
      <c r="B5" t="s">
        <v>126</v>
      </c>
      <c r="C5" s="3">
        <f>SUMIFS('Cost and Weather Data by Garage'!$G$2:$G$407,'Cost and Weather Data by Garage'!$A$2:$A$407,AWSSI!$B5,'Cost and Weather Data by Garage'!$B$2:$B$407,"w1112",'Cost and Weather Data by Garage'!$G$2:$G$407,"&gt;0")</f>
        <v>2630.6733092527302</v>
      </c>
      <c r="D5" s="3">
        <f>SUMIFS('Cost and Weather Data by Garage'!$G$2:$G$407,'Cost and Weather Data by Garage'!$A$2:$A$407,AWSSI!$B5,'Cost and Weather Data by Garage'!$B$2:$B$407,"w1213",'Cost and Weather Data by Garage'!$G$2:$G$407,"&gt;0")</f>
        <v>3531.9906193484499</v>
      </c>
      <c r="E5" s="3">
        <f>SUMIFS('Cost and Weather Data by Garage'!$G$2:$G$407,'Cost and Weather Data by Garage'!$A$2:$A$407,AWSSI!$B5,'Cost and Weather Data by Garage'!$B$2:$B$407,"w1314",'Cost and Weather Data by Garage'!$G$2:$G$407,"&gt;0")</f>
        <v>3785.67789175492</v>
      </c>
      <c r="F5" s="3">
        <f>SUMIFS('Cost and Weather Data by Garage'!$G$2:$G$407,'Cost and Weather Data by Garage'!$A$2:$A$407,AWSSI!$B5,'Cost and Weather Data by Garage'!$B$2:$B$407,"w1415",'Cost and Weather Data by Garage'!$G$2:$G$407,"&gt;0")</f>
        <v>3724.0277008581702</v>
      </c>
      <c r="G5" s="3">
        <f>SUMIFS('Cost and Weather Data by Garage'!$G$2:$G$407,'Cost and Weather Data by Garage'!$A$2:$A$407,AWSSI!$B5,'Cost and Weather Data by Garage'!$B$2:$B$407,"w1516",'Cost and Weather Data by Garage'!$G$2:$G$407,"&gt;0")</f>
        <v>2847.6594441204202</v>
      </c>
      <c r="H5" s="3">
        <f>SUMIFS('Cost and Weather Data by Garage'!$G$2:$G$407,'Cost and Weather Data by Garage'!$A$2:$A$407,AWSSI!$B5,'Cost and Weather Data by Garage'!$B$2:$B$407,"w1617",'Cost and Weather Data by Garage'!$G$2:$G$407,"&gt;0")</f>
        <v>4845.5629126089798</v>
      </c>
      <c r="I5" s="3">
        <f>SUMIFS('Cost and Weather Data by Garage'!$G$2:$G$407,'Cost and Weather Data by Garage'!$A$2:$A$407,AWSSI!$B5,'Cost and Weather Data by Garage'!$B$2:$B$407,"w1718",'Cost and Weather Data by Garage'!$G$2:$G$407,"&gt;0")</f>
        <v>5274.6345025657101</v>
      </c>
      <c r="J5" s="3">
        <f>SUMIFS('Cost and Weather Data by Garage'!$G$2:$G$407,'Cost and Weather Data by Garage'!$A$2:$A$407,AWSSI!$B5,'Cost and Weather Data by Garage'!$B$2:$B$407,"w1819",'Cost and Weather Data by Garage'!$G$2:$G$407,"&gt;0")</f>
        <v>6785.2660056754403</v>
      </c>
      <c r="K5" s="3">
        <f>SUMIFS('Cost and Weather Data by Garage'!$G$2:$G$407,'Cost and Weather Data by Garage'!$A$2:$A$407,AWSSI!$B5,'Cost and Weather Data by Garage'!$B$2:$B$407,"w1920",'Cost and Weather Data by Garage'!$G$2:$G$407,"&gt;0")</f>
        <v>4982.3912819733596</v>
      </c>
      <c r="L5" s="3">
        <f>SUMIFS('Cost and Weather Data by Garage'!$G$2:$G$407,'Cost and Weather Data by Garage'!$A$2:$A$407,AWSSI!$B5,'Cost and Weather Data by Garage'!$B$2:$B$407,"w2021",'Cost and Weather Data by Garage'!$G$2:$G$407,"&gt;0")</f>
        <v>3835.65544484578</v>
      </c>
      <c r="M5" s="3">
        <f>SUMIFS('Cost and Weather Data by Garage'!$G$2:$G$407,'Cost and Weather Data by Garage'!$A$2:$A$407,AWSSI!$B5,'Cost and Weather Data by Garage'!$B$2:$B$407,"w2122",'Cost and Weather Data by Garage'!$G$2:$G$407,"&gt;0")</f>
        <v>4841.7758543793498</v>
      </c>
    </row>
    <row r="6" spans="1:13" x14ac:dyDescent="0.35">
      <c r="A6">
        <v>1810</v>
      </c>
      <c r="B6" t="s">
        <v>70</v>
      </c>
      <c r="C6" s="3">
        <f>SUMIFS('Cost and Weather Data by Garage'!$G$2:$G$407,'Cost and Weather Data by Garage'!$A$2:$A$407,AWSSI!$B6,'Cost and Weather Data by Garage'!$B$2:$B$407,"w1112",'Cost and Weather Data by Garage'!$G$2:$G$407,"&gt;0")</f>
        <v>0</v>
      </c>
      <c r="D6" s="3">
        <f>SUMIFS('Cost and Weather Data by Garage'!$G$2:$G$407,'Cost and Weather Data by Garage'!$A$2:$A$407,AWSSI!$B6,'Cost and Weather Data by Garage'!$B$2:$B$407,"w1213",'Cost and Weather Data by Garage'!$G$2:$G$407,"&gt;0")</f>
        <v>4380.5885205698296</v>
      </c>
      <c r="E6" s="3">
        <f>SUMIFS('Cost and Weather Data by Garage'!$G$2:$G$407,'Cost and Weather Data by Garage'!$A$2:$A$407,AWSSI!$B6,'Cost and Weather Data by Garage'!$B$2:$B$407,"w1314",'Cost and Weather Data by Garage'!$G$2:$G$407,"&gt;0")</f>
        <v>5078.1263674189104</v>
      </c>
      <c r="F6" s="3">
        <f>SUMIFS('Cost and Weather Data by Garage'!$G$2:$G$407,'Cost and Weather Data by Garage'!$A$2:$A$407,AWSSI!$B6,'Cost and Weather Data by Garage'!$B$2:$B$407,"w1415",'Cost and Weather Data by Garage'!$G$2:$G$407,"&gt;0")</f>
        <v>6514.6073131079302</v>
      </c>
      <c r="G6" s="3">
        <f>SUMIFS('Cost and Weather Data by Garage'!$G$2:$G$407,'Cost and Weather Data by Garage'!$A$2:$A$407,AWSSI!$B6,'Cost and Weather Data by Garage'!$B$2:$B$407,"w1516",'Cost and Weather Data by Garage'!$G$2:$G$407,"&gt;0")</f>
        <v>3559.24686561406</v>
      </c>
      <c r="H6" s="3">
        <f>SUMIFS('Cost and Weather Data by Garage'!$G$2:$G$407,'Cost and Weather Data by Garage'!$A$2:$A$407,AWSSI!$B6,'Cost and Weather Data by Garage'!$B$2:$B$407,"w1617",'Cost and Weather Data by Garage'!$G$2:$G$407,"&gt;0")</f>
        <v>6566.6460554958503</v>
      </c>
      <c r="I6" s="3">
        <f>SUMIFS('Cost and Weather Data by Garage'!$G$2:$G$407,'Cost and Weather Data by Garage'!$A$2:$A$407,AWSSI!$B6,'Cost and Weather Data by Garage'!$B$2:$B$407,"w1718",'Cost and Weather Data by Garage'!$G$2:$G$407,"&gt;0")</f>
        <v>6860.2923038769904</v>
      </c>
      <c r="J6" s="3">
        <f>SUMIFS('Cost and Weather Data by Garage'!$G$2:$G$407,'Cost and Weather Data by Garage'!$A$2:$A$407,AWSSI!$B6,'Cost and Weather Data by Garage'!$B$2:$B$407,"w1819",'Cost and Weather Data by Garage'!$G$2:$G$407,"&gt;0")</f>
        <v>9134.8682042379605</v>
      </c>
      <c r="K6" s="3">
        <f>SUMIFS('Cost and Weather Data by Garage'!$G$2:$G$407,'Cost and Weather Data by Garage'!$A$2:$A$407,AWSSI!$B6,'Cost and Weather Data by Garage'!$B$2:$B$407,"w1920",'Cost and Weather Data by Garage'!$G$2:$G$407,"&gt;0")</f>
        <v>5002.7961753602804</v>
      </c>
      <c r="L6" s="3">
        <f>SUMIFS('Cost and Weather Data by Garage'!$G$2:$G$407,'Cost and Weather Data by Garage'!$A$2:$A$407,AWSSI!$B6,'Cost and Weather Data by Garage'!$B$2:$B$407,"w2021",'Cost and Weather Data by Garage'!$G$2:$G$407,"&gt;0")</f>
        <v>4250.0792482984698</v>
      </c>
      <c r="M6" s="3">
        <f>SUMIFS('Cost and Weather Data by Garage'!$G$2:$G$407,'Cost and Weather Data by Garage'!$A$2:$A$407,AWSSI!$B6,'Cost and Weather Data by Garage'!$B$2:$B$407,"w2122",'Cost and Weather Data by Garage'!$G$2:$G$407,"&gt;0")</f>
        <v>4232.6910804331601</v>
      </c>
    </row>
    <row r="7" spans="1:13" x14ac:dyDescent="0.35">
      <c r="A7">
        <v>1310</v>
      </c>
      <c r="B7" t="s">
        <v>116</v>
      </c>
      <c r="C7" s="3">
        <f>SUMIFS('Cost and Weather Data by Garage'!$G$2:$G$407,'Cost and Weather Data by Garage'!$A$2:$A$407,AWSSI!$B7,'Cost and Weather Data by Garage'!$B$2:$B$407,"w1112",'Cost and Weather Data by Garage'!$G$2:$G$407,"&gt;0")</f>
        <v>1064.2282864971601</v>
      </c>
      <c r="D7" s="3">
        <f>SUMIFS('Cost and Weather Data by Garage'!$G$2:$G$407,'Cost and Weather Data by Garage'!$A$2:$A$407,AWSSI!$B7,'Cost and Weather Data by Garage'!$B$2:$B$407,"w1213",'Cost and Weather Data by Garage'!$G$2:$G$407,"&gt;0")</f>
        <v>1706.87347862104</v>
      </c>
      <c r="E7" s="3">
        <f>SUMIFS('Cost and Weather Data by Garage'!$G$2:$G$407,'Cost and Weather Data by Garage'!$A$2:$A$407,AWSSI!$B7,'Cost and Weather Data by Garage'!$B$2:$B$407,"w1314",'Cost and Weather Data by Garage'!$G$2:$G$407,"&gt;0")</f>
        <v>2599.8752309947099</v>
      </c>
      <c r="F7" s="3">
        <f>SUMIFS('Cost and Weather Data by Garage'!$G$2:$G$407,'Cost and Weather Data by Garage'!$A$2:$A$407,AWSSI!$B7,'Cost and Weather Data by Garage'!$B$2:$B$407,"w1415",'Cost and Weather Data by Garage'!$G$2:$G$407,"&gt;0")</f>
        <v>2777.3501242592201</v>
      </c>
      <c r="G7" s="3">
        <f>SUMIFS('Cost and Weather Data by Garage'!$G$2:$G$407,'Cost and Weather Data by Garage'!$A$2:$A$407,AWSSI!$B7,'Cost and Weather Data by Garage'!$B$2:$B$407,"w1516",'Cost and Weather Data by Garage'!$G$2:$G$407,"&gt;0")</f>
        <v>1759.218791818</v>
      </c>
      <c r="H7" s="3">
        <f>SUMIFS('Cost and Weather Data by Garage'!$G$2:$G$407,'Cost and Weather Data by Garage'!$A$2:$A$407,AWSSI!$B7,'Cost and Weather Data by Garage'!$B$2:$B$407,"w1617",'Cost and Weather Data by Garage'!$G$2:$G$407,"&gt;0")</f>
        <v>3126.86312368571</v>
      </c>
      <c r="I7" s="3">
        <f>SUMIFS('Cost and Weather Data by Garage'!$G$2:$G$407,'Cost and Weather Data by Garage'!$A$2:$A$407,AWSSI!$B7,'Cost and Weather Data by Garage'!$B$2:$B$407,"w1718",'Cost and Weather Data by Garage'!$G$2:$G$407,"&gt;0")</f>
        <v>3935.4744790670902</v>
      </c>
      <c r="J7" s="3">
        <f>SUMIFS('Cost and Weather Data by Garage'!$G$2:$G$407,'Cost and Weather Data by Garage'!$A$2:$A$407,AWSSI!$B7,'Cost and Weather Data by Garage'!$B$2:$B$407,"w1819",'Cost and Weather Data by Garage'!$G$2:$G$407,"&gt;0")</f>
        <v>4139.8913846938103</v>
      </c>
      <c r="K7" s="3">
        <f>SUMIFS('Cost and Weather Data by Garage'!$G$2:$G$407,'Cost and Weather Data by Garage'!$A$2:$A$407,AWSSI!$B7,'Cost and Weather Data by Garage'!$B$2:$B$407,"w1920",'Cost and Weather Data by Garage'!$G$2:$G$407,"&gt;0")</f>
        <v>3611.1521697572098</v>
      </c>
      <c r="L7" s="3">
        <f>SUMIFS('Cost and Weather Data by Garage'!$G$2:$G$407,'Cost and Weather Data by Garage'!$A$2:$A$407,AWSSI!$B7,'Cost and Weather Data by Garage'!$B$2:$B$407,"w2021",'Cost and Weather Data by Garage'!$G$2:$G$407,"&gt;0")</f>
        <v>2432.23507296246</v>
      </c>
      <c r="M7" s="3">
        <f>SUMIFS('Cost and Weather Data by Garage'!$G$2:$G$407,'Cost and Weather Data by Garage'!$A$2:$A$407,AWSSI!$B7,'Cost and Weather Data by Garage'!$B$2:$B$407,"w2122",'Cost and Weather Data by Garage'!$G$2:$G$407,"&gt;0")</f>
        <v>2857.34276428981</v>
      </c>
    </row>
    <row r="8" spans="1:13" x14ac:dyDescent="0.35">
      <c r="A8">
        <v>1210</v>
      </c>
      <c r="B8" t="s">
        <v>113</v>
      </c>
      <c r="C8" s="3">
        <f>SUMIFS('Cost and Weather Data by Garage'!$G$2:$G$407,'Cost and Weather Data by Garage'!$A$2:$A$407,AWSSI!$B8,'Cost and Weather Data by Garage'!$B$2:$B$407,"w1112",'Cost and Weather Data by Garage'!$G$2:$G$407,"&gt;0")</f>
        <v>2108.5298821849301</v>
      </c>
      <c r="D8" s="3">
        <f>SUMIFS('Cost and Weather Data by Garage'!$G$2:$G$407,'Cost and Weather Data by Garage'!$A$2:$A$407,AWSSI!$B8,'Cost and Weather Data by Garage'!$B$2:$B$407,"w1213",'Cost and Weather Data by Garage'!$G$2:$G$407,"&gt;0")</f>
        <v>3072.7071046054898</v>
      </c>
      <c r="E8" s="3">
        <f>SUMIFS('Cost and Weather Data by Garage'!$G$2:$G$407,'Cost and Weather Data by Garage'!$A$2:$A$407,AWSSI!$B8,'Cost and Weather Data by Garage'!$B$2:$B$407,"w1314",'Cost and Weather Data by Garage'!$G$2:$G$407,"&gt;0")</f>
        <v>3507.5949303819998</v>
      </c>
      <c r="F8" s="3">
        <f>SUMIFS('Cost and Weather Data by Garage'!$G$2:$G$407,'Cost and Weather Data by Garage'!$A$2:$A$407,AWSSI!$B8,'Cost and Weather Data by Garage'!$B$2:$B$407,"w1415",'Cost and Weather Data by Garage'!$G$2:$G$407,"&gt;0")</f>
        <v>4082.6221349518</v>
      </c>
      <c r="G8" s="3">
        <f>SUMIFS('Cost and Weather Data by Garage'!$G$2:$G$407,'Cost and Weather Data by Garage'!$A$2:$A$407,AWSSI!$B8,'Cost and Weather Data by Garage'!$B$2:$B$407,"w1516",'Cost and Weather Data by Garage'!$G$2:$G$407,"&gt;0")</f>
        <v>2002.4891824348399</v>
      </c>
      <c r="H8" s="3">
        <f>SUMIFS('Cost and Weather Data by Garage'!$G$2:$G$407,'Cost and Weather Data by Garage'!$A$2:$A$407,AWSSI!$B8,'Cost and Weather Data by Garage'!$B$2:$B$407,"w1617",'Cost and Weather Data by Garage'!$G$2:$G$407,"&gt;0")</f>
        <v>4301.0901820778199</v>
      </c>
      <c r="I8" s="3">
        <f>SUMIFS('Cost and Weather Data by Garage'!$G$2:$G$407,'Cost and Weather Data by Garage'!$A$2:$A$407,AWSSI!$B8,'Cost and Weather Data by Garage'!$B$2:$B$407,"w1718",'Cost and Weather Data by Garage'!$G$2:$G$407,"&gt;0")</f>
        <v>4271.6235630131996</v>
      </c>
      <c r="J8" s="3">
        <f>SUMIFS('Cost and Weather Data by Garage'!$G$2:$G$407,'Cost and Weather Data by Garage'!$A$2:$A$407,AWSSI!$B8,'Cost and Weather Data by Garage'!$B$2:$B$407,"w1819",'Cost and Weather Data by Garage'!$G$2:$G$407,"&gt;0")</f>
        <v>5002.1548018564699</v>
      </c>
      <c r="K8" s="3">
        <f>SUMIFS('Cost and Weather Data by Garage'!$G$2:$G$407,'Cost and Weather Data by Garage'!$A$2:$A$407,AWSSI!$B8,'Cost and Weather Data by Garage'!$B$2:$B$407,"w1920",'Cost and Weather Data by Garage'!$G$2:$G$407,"&gt;0")</f>
        <v>3891.3573723670102</v>
      </c>
      <c r="L8" s="3">
        <f>SUMIFS('Cost and Weather Data by Garage'!$G$2:$G$407,'Cost and Weather Data by Garage'!$A$2:$A$407,AWSSI!$B8,'Cost and Weather Data by Garage'!$B$2:$B$407,"w2021",'Cost and Weather Data by Garage'!$G$2:$G$407,"&gt;0")</f>
        <v>2673.3147447340202</v>
      </c>
      <c r="M8" s="3">
        <f>SUMIFS('Cost and Weather Data by Garage'!$G$2:$G$407,'Cost and Weather Data by Garage'!$A$2:$A$407,AWSSI!$B8,'Cost and Weather Data by Garage'!$B$2:$B$407,"w2122",'Cost and Weather Data by Garage'!$G$2:$G$407,"&gt;0")</f>
        <v>3358.19164584077</v>
      </c>
    </row>
    <row r="9" spans="1:13" x14ac:dyDescent="0.35">
      <c r="A9">
        <v>1511</v>
      </c>
      <c r="B9" t="s">
        <v>71</v>
      </c>
      <c r="C9" s="3">
        <f>SUMIFS('Cost and Weather Data by Garage'!$G$2:$G$407,'Cost and Weather Data by Garage'!$A$2:$A$407,AWSSI!$B9,'Cost and Weather Data by Garage'!$B$2:$B$407,"w1112",'Cost and Weather Data by Garage'!$G$2:$G$407,"&gt;0")</f>
        <v>2642.25826372047</v>
      </c>
      <c r="D9" s="3">
        <f>SUMIFS('Cost and Weather Data by Garage'!$G$2:$G$407,'Cost and Weather Data by Garage'!$A$2:$A$407,AWSSI!$B9,'Cost and Weather Data by Garage'!$B$2:$B$407,"w1213",'Cost and Weather Data by Garage'!$G$2:$G$407,"&gt;0")</f>
        <v>3094.75635498068</v>
      </c>
      <c r="E9" s="3">
        <f>SUMIFS('Cost and Weather Data by Garage'!$G$2:$G$407,'Cost and Weather Data by Garage'!$A$2:$A$407,AWSSI!$B9,'Cost and Weather Data by Garage'!$B$2:$B$407,"w1314",'Cost and Weather Data by Garage'!$G$2:$G$407,"&gt;0")</f>
        <v>3118.8251706637898</v>
      </c>
      <c r="F9" s="3">
        <f>SUMIFS('Cost and Weather Data by Garage'!$G$2:$G$407,'Cost and Weather Data by Garage'!$A$2:$A$407,AWSSI!$B9,'Cost and Weather Data by Garage'!$B$2:$B$407,"w1415",'Cost and Weather Data by Garage'!$G$2:$G$407,"&gt;0")</f>
        <v>2723.3256422347899</v>
      </c>
      <c r="G9" s="3">
        <f>SUMIFS('Cost and Weather Data by Garage'!$G$2:$G$407,'Cost and Weather Data by Garage'!$A$2:$A$407,AWSSI!$B9,'Cost and Weather Data by Garage'!$B$2:$B$407,"w1516",'Cost and Weather Data by Garage'!$G$2:$G$407,"&gt;0")</f>
        <v>2210.36423246205</v>
      </c>
      <c r="H9" s="3">
        <f>SUMIFS('Cost and Weather Data by Garage'!$G$2:$G$407,'Cost and Weather Data by Garage'!$A$2:$A$407,AWSSI!$B9,'Cost and Weather Data by Garage'!$B$2:$B$407,"w1617",'Cost and Weather Data by Garage'!$G$2:$G$407,"&gt;0")</f>
        <v>4462.0003592921903</v>
      </c>
      <c r="I9" s="3">
        <f>SUMIFS('Cost and Weather Data by Garage'!$G$2:$G$407,'Cost and Weather Data by Garage'!$A$2:$A$407,AWSSI!$B9,'Cost and Weather Data by Garage'!$B$2:$B$407,"w1718",'Cost and Weather Data by Garage'!$G$2:$G$407,"&gt;0")</f>
        <v>6056.72808317614</v>
      </c>
      <c r="J9" s="3">
        <f>SUMIFS('Cost and Weather Data by Garage'!$G$2:$G$407,'Cost and Weather Data by Garage'!$A$2:$A$407,AWSSI!$B9,'Cost and Weather Data by Garage'!$B$2:$B$407,"w1819",'Cost and Weather Data by Garage'!$G$2:$G$407,"&gt;0")</f>
        <v>6575.1185664241402</v>
      </c>
      <c r="K9" s="3">
        <f>SUMIFS('Cost and Weather Data by Garage'!$G$2:$G$407,'Cost and Weather Data by Garage'!$A$2:$A$407,AWSSI!$B9,'Cost and Weather Data by Garage'!$B$2:$B$407,"w1920",'Cost and Weather Data by Garage'!$G$2:$G$407,"&gt;0")</f>
        <v>5237.6588183777903</v>
      </c>
      <c r="L9" s="3">
        <f>SUMIFS('Cost and Weather Data by Garage'!$G$2:$G$407,'Cost and Weather Data by Garage'!$A$2:$A$407,AWSSI!$B9,'Cost and Weather Data by Garage'!$B$2:$B$407,"w2021",'Cost and Weather Data by Garage'!$G$2:$G$407,"&gt;0")</f>
        <v>0</v>
      </c>
      <c r="M9" s="3">
        <f>SUMIFS('Cost and Weather Data by Garage'!$G$2:$G$407,'Cost and Weather Data by Garage'!$A$2:$A$407,AWSSI!$B9,'Cost and Weather Data by Garage'!$B$2:$B$407,"w2122",'Cost and Weather Data by Garage'!$G$2:$G$407,"&gt;0")</f>
        <v>4097.9180140123899</v>
      </c>
    </row>
    <row r="10" spans="1:13" x14ac:dyDescent="0.35">
      <c r="A10">
        <v>1320</v>
      </c>
      <c r="B10" t="s">
        <v>133</v>
      </c>
      <c r="C10" s="3">
        <f>SUMIFS('Cost and Weather Data by Garage'!$G$2:$G$407,'Cost and Weather Data by Garage'!$A$2:$A$407,AWSSI!$B10,'Cost and Weather Data by Garage'!$B$2:$B$407,"w1112",'Cost and Weather Data by Garage'!$G$2:$G$407,"&gt;0")</f>
        <v>1750.3051413695</v>
      </c>
      <c r="D10" s="3">
        <f>SUMIFS('Cost and Weather Data by Garage'!$G$2:$G$407,'Cost and Weather Data by Garage'!$A$2:$A$407,AWSSI!$B10,'Cost and Weather Data by Garage'!$B$2:$B$407,"w1213",'Cost and Weather Data by Garage'!$G$2:$G$407,"&gt;0")</f>
        <v>2371.50308102279</v>
      </c>
      <c r="E10" s="3">
        <f>SUMIFS('Cost and Weather Data by Garage'!$G$2:$G$407,'Cost and Weather Data by Garage'!$A$2:$A$407,AWSSI!$B10,'Cost and Weather Data by Garage'!$B$2:$B$407,"w1314",'Cost and Weather Data by Garage'!$G$2:$G$407,"&gt;0")</f>
        <v>4079.46586293778</v>
      </c>
      <c r="F10" s="3">
        <f>SUMIFS('Cost and Weather Data by Garage'!$G$2:$G$407,'Cost and Weather Data by Garage'!$A$2:$A$407,AWSSI!$B10,'Cost and Weather Data by Garage'!$B$2:$B$407,"w1415",'Cost and Weather Data by Garage'!$G$2:$G$407,"&gt;0")</f>
        <v>3857.4590919502298</v>
      </c>
      <c r="G10" s="3">
        <f>SUMIFS('Cost and Weather Data by Garage'!$G$2:$G$407,'Cost and Weather Data by Garage'!$A$2:$A$407,AWSSI!$B10,'Cost and Weather Data by Garage'!$B$2:$B$407,"w1516",'Cost and Weather Data by Garage'!$G$2:$G$407,"&gt;0")</f>
        <v>2662.8581165257901</v>
      </c>
      <c r="H10" s="3">
        <f>SUMIFS('Cost and Weather Data by Garage'!$G$2:$G$407,'Cost and Weather Data by Garage'!$A$2:$A$407,AWSSI!$B10,'Cost and Weather Data by Garage'!$B$2:$B$407,"w1617",'Cost and Weather Data by Garage'!$G$2:$G$407,"&gt;0")</f>
        <v>4645.8422672752304</v>
      </c>
      <c r="I10" s="3">
        <f>SUMIFS('Cost and Weather Data by Garage'!$G$2:$G$407,'Cost and Weather Data by Garage'!$A$2:$A$407,AWSSI!$B10,'Cost and Weather Data by Garage'!$B$2:$B$407,"w1718",'Cost and Weather Data by Garage'!$G$2:$G$407,"&gt;0")</f>
        <v>5498.1779786479201</v>
      </c>
      <c r="J10" s="3">
        <f>SUMIFS('Cost and Weather Data by Garage'!$G$2:$G$407,'Cost and Weather Data by Garage'!$A$2:$A$407,AWSSI!$B10,'Cost and Weather Data by Garage'!$B$2:$B$407,"w1819",'Cost and Weather Data by Garage'!$G$2:$G$407,"&gt;0")</f>
        <v>6085.2037720881099</v>
      </c>
      <c r="K10" s="3">
        <f>SUMIFS('Cost and Weather Data by Garage'!$G$2:$G$407,'Cost and Weather Data by Garage'!$A$2:$A$407,AWSSI!$B10,'Cost and Weather Data by Garage'!$B$2:$B$407,"w1920",'Cost and Weather Data by Garage'!$G$2:$G$407,"&gt;0")</f>
        <v>5154.0765590869196</v>
      </c>
      <c r="L10" s="3">
        <f>SUMIFS('Cost and Weather Data by Garage'!$G$2:$G$407,'Cost and Weather Data by Garage'!$A$2:$A$407,AWSSI!$B10,'Cost and Weather Data by Garage'!$B$2:$B$407,"w2021",'Cost and Weather Data by Garage'!$G$2:$G$407,"&gt;0")</f>
        <v>3526.6571880289798</v>
      </c>
      <c r="M10" s="3">
        <f>SUMIFS('Cost and Weather Data by Garage'!$G$2:$G$407,'Cost and Weather Data by Garage'!$A$2:$A$407,AWSSI!$B10,'Cost and Weather Data by Garage'!$B$2:$B$407,"w2122",'Cost and Weather Data by Garage'!$G$2:$G$407,"&gt;0")</f>
        <v>4259.6442438225904</v>
      </c>
    </row>
    <row r="11" spans="1:13" x14ac:dyDescent="0.35">
      <c r="A11">
        <v>1512</v>
      </c>
      <c r="B11" t="s">
        <v>72</v>
      </c>
      <c r="C11" s="3">
        <f>SUMIFS('Cost and Weather Data by Garage'!$G$2:$G$407,'Cost and Weather Data by Garage'!$A$2:$A$407,AWSSI!$B11,'Cost and Weather Data by Garage'!$B$2:$B$407,"w1112",'Cost and Weather Data by Garage'!$G$2:$G$407,"&gt;0")</f>
        <v>2824.4881740506698</v>
      </c>
      <c r="D11" s="3">
        <f>SUMIFS('Cost and Weather Data by Garage'!$G$2:$G$407,'Cost and Weather Data by Garage'!$A$2:$A$407,AWSSI!$B11,'Cost and Weather Data by Garage'!$B$2:$B$407,"w1213",'Cost and Weather Data by Garage'!$G$2:$G$407,"&gt;0")</f>
        <v>4059.7817732052499</v>
      </c>
      <c r="E11" s="3">
        <f>SUMIFS('Cost and Weather Data by Garage'!$G$2:$G$407,'Cost and Weather Data by Garage'!$A$2:$A$407,AWSSI!$B11,'Cost and Weather Data by Garage'!$B$2:$B$407,"w1314",'Cost and Weather Data by Garage'!$G$2:$G$407,"&gt;0")</f>
        <v>4703.73118060459</v>
      </c>
      <c r="F11" s="3">
        <f>SUMIFS('Cost and Weather Data by Garage'!$G$2:$G$407,'Cost and Weather Data by Garage'!$A$2:$A$407,AWSSI!$B11,'Cost and Weather Data by Garage'!$B$2:$B$407,"w1415",'Cost and Weather Data by Garage'!$G$2:$G$407,"&gt;0")</f>
        <v>4427.67793421445</v>
      </c>
      <c r="G11" s="3">
        <f>SUMIFS('Cost and Weather Data by Garage'!$G$2:$G$407,'Cost and Weather Data by Garage'!$A$2:$A$407,AWSSI!$B11,'Cost and Weather Data by Garage'!$B$2:$B$407,"w1516",'Cost and Weather Data by Garage'!$G$2:$G$407,"&gt;0")</f>
        <v>2320.7107890758598</v>
      </c>
      <c r="H11" s="3">
        <f>SUMIFS('Cost and Weather Data by Garage'!$G$2:$G$407,'Cost and Weather Data by Garage'!$A$2:$A$407,AWSSI!$B11,'Cost and Weather Data by Garage'!$B$2:$B$407,"w1617",'Cost and Weather Data by Garage'!$G$2:$G$407,"&gt;0")</f>
        <v>4589.9534165169898</v>
      </c>
      <c r="I11" s="3">
        <f>SUMIFS('Cost and Weather Data by Garage'!$G$2:$G$407,'Cost and Weather Data by Garage'!$A$2:$A$407,AWSSI!$B11,'Cost and Weather Data by Garage'!$B$2:$B$407,"w1718",'Cost and Weather Data by Garage'!$G$2:$G$407,"&gt;0")</f>
        <v>5794.1058861998199</v>
      </c>
      <c r="J11" s="3">
        <f>SUMIFS('Cost and Weather Data by Garage'!$G$2:$G$407,'Cost and Weather Data by Garage'!$A$2:$A$407,AWSSI!$B11,'Cost and Weather Data by Garage'!$B$2:$B$407,"w1819",'Cost and Weather Data by Garage'!$G$2:$G$407,"&gt;0")</f>
        <v>7134.1267847918898</v>
      </c>
      <c r="K11" s="3">
        <f>SUMIFS('Cost and Weather Data by Garage'!$G$2:$G$407,'Cost and Weather Data by Garage'!$A$2:$A$407,AWSSI!$B11,'Cost and Weather Data by Garage'!$B$2:$B$407,"w1920",'Cost and Weather Data by Garage'!$G$2:$G$407,"&gt;0")</f>
        <v>5317.5313123462802</v>
      </c>
      <c r="L11" s="3">
        <f>SUMIFS('Cost and Weather Data by Garage'!$G$2:$G$407,'Cost and Weather Data by Garage'!$A$2:$A$407,AWSSI!$B11,'Cost and Weather Data by Garage'!$B$2:$B$407,"w2021",'Cost and Weather Data by Garage'!$G$2:$G$407,"&gt;0")</f>
        <v>4019.0325041820802</v>
      </c>
      <c r="M11" s="3">
        <f>SUMIFS('Cost and Weather Data by Garage'!$G$2:$G$407,'Cost and Weather Data by Garage'!$A$2:$A$407,AWSSI!$B11,'Cost and Weather Data by Garage'!$B$2:$B$407,"w2122",'Cost and Weather Data by Garage'!$G$2:$G$407,"&gt;0")</f>
        <v>3936.6408712011698</v>
      </c>
    </row>
    <row r="12" spans="1:13" x14ac:dyDescent="0.35">
      <c r="A12">
        <v>1920</v>
      </c>
      <c r="B12" t="s">
        <v>73</v>
      </c>
      <c r="C12" s="3">
        <f>SUMIFS('Cost and Weather Data by Garage'!$G$2:$G$407,'Cost and Weather Data by Garage'!$A$2:$A$407,AWSSI!$B12,'Cost and Weather Data by Garage'!$B$2:$B$407,"w1112",'Cost and Weather Data by Garage'!$G$2:$G$407,"&gt;0")</f>
        <v>2832.14869919901</v>
      </c>
      <c r="D12" s="3">
        <f>SUMIFS('Cost and Weather Data by Garage'!$G$2:$G$407,'Cost and Weather Data by Garage'!$A$2:$A$407,AWSSI!$B12,'Cost and Weather Data by Garage'!$B$2:$B$407,"w1213",'Cost and Weather Data by Garage'!$G$2:$G$407,"&gt;0")</f>
        <v>3944.4361082345299</v>
      </c>
      <c r="E12" s="3">
        <f>SUMIFS('Cost and Weather Data by Garage'!$G$2:$G$407,'Cost and Weather Data by Garage'!$A$2:$A$407,AWSSI!$B12,'Cost and Weather Data by Garage'!$B$2:$B$407,"w1314",'Cost and Weather Data by Garage'!$G$2:$G$407,"&gt;0")</f>
        <v>3975.64004480419</v>
      </c>
      <c r="F12" s="3">
        <f>SUMIFS('Cost and Weather Data by Garage'!$G$2:$G$407,'Cost and Weather Data by Garage'!$A$2:$A$407,AWSSI!$B12,'Cost and Weather Data by Garage'!$B$2:$B$407,"w1415",'Cost and Weather Data by Garage'!$G$2:$G$407,"&gt;0")</f>
        <v>3517.4525716620501</v>
      </c>
      <c r="G12" s="3">
        <f>SUMIFS('Cost and Weather Data by Garage'!$G$2:$G$407,'Cost and Weather Data by Garage'!$A$2:$A$407,AWSSI!$B12,'Cost and Weather Data by Garage'!$B$2:$B$407,"w1516",'Cost and Weather Data by Garage'!$G$2:$G$407,"&gt;0")</f>
        <v>2859.0117012208402</v>
      </c>
      <c r="H12" s="3">
        <f>SUMIFS('Cost and Weather Data by Garage'!$G$2:$G$407,'Cost and Weather Data by Garage'!$A$2:$A$407,AWSSI!$B12,'Cost and Weather Data by Garage'!$B$2:$B$407,"w1617",'Cost and Weather Data by Garage'!$G$2:$G$407,"&gt;0")</f>
        <v>2984.8479404865002</v>
      </c>
      <c r="I12" s="3">
        <f>SUMIFS('Cost and Weather Data by Garage'!$G$2:$G$407,'Cost and Weather Data by Garage'!$A$2:$A$407,AWSSI!$B12,'Cost and Weather Data by Garage'!$B$2:$B$407,"w1718",'Cost and Weather Data by Garage'!$G$2:$G$407,"&gt;0")</f>
        <v>5546.8880106515599</v>
      </c>
      <c r="J12" s="3">
        <f>SUMIFS('Cost and Weather Data by Garage'!$G$2:$G$407,'Cost and Weather Data by Garage'!$A$2:$A$407,AWSSI!$B12,'Cost and Weather Data by Garage'!$B$2:$B$407,"w1819",'Cost and Weather Data by Garage'!$G$2:$G$407,"&gt;0")</f>
        <v>7894.1379067424596</v>
      </c>
      <c r="K12" s="3">
        <f>SUMIFS('Cost and Weather Data by Garage'!$G$2:$G$407,'Cost and Weather Data by Garage'!$A$2:$A$407,AWSSI!$B12,'Cost and Weather Data by Garage'!$B$2:$B$407,"w1920",'Cost and Weather Data by Garage'!$G$2:$G$407,"&gt;0")</f>
        <v>5436.44595670337</v>
      </c>
      <c r="L12" s="3">
        <f>SUMIFS('Cost and Weather Data by Garage'!$G$2:$G$407,'Cost and Weather Data by Garage'!$A$2:$A$407,AWSSI!$B12,'Cost and Weather Data by Garage'!$B$2:$B$407,"w2021",'Cost and Weather Data by Garage'!$G$2:$G$407,"&gt;0")</f>
        <v>4648.0651069735304</v>
      </c>
      <c r="M12" s="3">
        <f>SUMIFS('Cost and Weather Data by Garage'!$G$2:$G$407,'Cost and Weather Data by Garage'!$A$2:$A$407,AWSSI!$B12,'Cost and Weather Data by Garage'!$B$2:$B$407,"w2122",'Cost and Weather Data by Garage'!$G$2:$G$407,"&gt;0")</f>
        <v>5204.7842565392202</v>
      </c>
    </row>
    <row r="13" spans="1:13" x14ac:dyDescent="0.35">
      <c r="A13">
        <v>1120</v>
      </c>
      <c r="B13" t="s">
        <v>74</v>
      </c>
      <c r="C13" s="3">
        <f>SUMIFS('Cost and Weather Data by Garage'!$G$2:$G$407,'Cost and Weather Data by Garage'!$A$2:$A$407,AWSSI!$B13,'Cost and Weather Data by Garage'!$B$2:$B$407,"w1112",'Cost and Weather Data by Garage'!$G$2:$G$407,"&gt;0")</f>
        <v>1790.8261205275401</v>
      </c>
      <c r="D13" s="3">
        <f>SUMIFS('Cost and Weather Data by Garage'!$G$2:$G$407,'Cost and Weather Data by Garage'!$A$2:$A$407,AWSSI!$B13,'Cost and Weather Data by Garage'!$B$2:$B$407,"w1213",'Cost and Weather Data by Garage'!$G$2:$G$407,"&gt;0")</f>
        <v>2207.15792619898</v>
      </c>
      <c r="E13" s="3">
        <f>SUMIFS('Cost and Weather Data by Garage'!$G$2:$G$407,'Cost and Weather Data by Garage'!$A$2:$A$407,AWSSI!$B13,'Cost and Weather Data by Garage'!$B$2:$B$407,"w1314",'Cost and Weather Data by Garage'!$G$2:$G$407,"&gt;0")</f>
        <v>3217.7421946025302</v>
      </c>
      <c r="F13" s="3">
        <f>SUMIFS('Cost and Weather Data by Garage'!$G$2:$G$407,'Cost and Weather Data by Garage'!$A$2:$A$407,AWSSI!$B13,'Cost and Weather Data by Garage'!$B$2:$B$407,"w1415",'Cost and Weather Data by Garage'!$G$2:$G$407,"&gt;0")</f>
        <v>3933.11966823169</v>
      </c>
      <c r="G13" s="3">
        <f>SUMIFS('Cost and Weather Data by Garage'!$G$2:$G$407,'Cost and Weather Data by Garage'!$A$2:$A$407,AWSSI!$B13,'Cost and Weather Data by Garage'!$B$2:$B$407,"w1516",'Cost and Weather Data by Garage'!$G$2:$G$407,"&gt;0")</f>
        <v>2199.36610334134</v>
      </c>
      <c r="H13" s="3">
        <f>SUMIFS('Cost and Weather Data by Garage'!$G$2:$G$407,'Cost and Weather Data by Garage'!$A$2:$A$407,AWSSI!$B13,'Cost and Weather Data by Garage'!$B$2:$B$407,"w1617",'Cost and Weather Data by Garage'!$G$2:$G$407,"&gt;0")</f>
        <v>4702.2423004595403</v>
      </c>
      <c r="I13" s="3">
        <f>SUMIFS('Cost and Weather Data by Garage'!$G$2:$G$407,'Cost and Weather Data by Garage'!$A$2:$A$407,AWSSI!$B13,'Cost and Weather Data by Garage'!$B$2:$B$407,"w1718",'Cost and Weather Data by Garage'!$G$2:$G$407,"&gt;0")</f>
        <v>6219.3727661058301</v>
      </c>
      <c r="J13" s="3">
        <f>SUMIFS('Cost and Weather Data by Garage'!$G$2:$G$407,'Cost and Weather Data by Garage'!$A$2:$A$407,AWSSI!$B13,'Cost and Weather Data by Garage'!$B$2:$B$407,"w1819",'Cost and Weather Data by Garage'!$G$2:$G$407,"&gt;0")</f>
        <v>6124.2981057822799</v>
      </c>
      <c r="K13" s="3">
        <f>SUMIFS('Cost and Weather Data by Garage'!$G$2:$G$407,'Cost and Weather Data by Garage'!$A$2:$A$407,AWSSI!$B13,'Cost and Weather Data by Garage'!$B$2:$B$407,"w1920",'Cost and Weather Data by Garage'!$G$2:$G$407,"&gt;0")</f>
        <v>4717.5039540705102</v>
      </c>
      <c r="L13" s="3">
        <f>SUMIFS('Cost and Weather Data by Garage'!$G$2:$G$407,'Cost and Weather Data by Garage'!$A$2:$A$407,AWSSI!$B13,'Cost and Weather Data by Garage'!$B$2:$B$407,"w2021",'Cost and Weather Data by Garage'!$G$2:$G$407,"&gt;0")</f>
        <v>4553.8264194179101</v>
      </c>
      <c r="M13" s="3">
        <f>SUMIFS('Cost and Weather Data by Garage'!$G$2:$G$407,'Cost and Weather Data by Garage'!$A$2:$A$407,AWSSI!$B13,'Cost and Weather Data by Garage'!$B$2:$B$407,"w2122",'Cost and Weather Data by Garage'!$G$2:$G$407,"&gt;0")</f>
        <v>5296.2128099430802</v>
      </c>
    </row>
    <row r="14" spans="1:13" x14ac:dyDescent="0.35">
      <c r="A14">
        <v>1209</v>
      </c>
      <c r="B14" t="s">
        <v>75</v>
      </c>
      <c r="C14" s="3">
        <f>SUMIFS('Cost and Weather Data by Garage'!$G$2:$G$407,'Cost and Weather Data by Garage'!$A$2:$A$407,AWSSI!$B14,'Cost and Weather Data by Garage'!$B$2:$B$407,"w1112",'Cost and Weather Data by Garage'!$G$2:$G$407,"&gt;0")</f>
        <v>1408.7105936236001</v>
      </c>
      <c r="D14" s="3">
        <f>SUMIFS('Cost and Weather Data by Garage'!$G$2:$G$407,'Cost and Weather Data by Garage'!$A$2:$A$407,AWSSI!$B14,'Cost and Weather Data by Garage'!$B$2:$B$407,"w1213",'Cost and Weather Data by Garage'!$G$2:$G$407,"&gt;0")</f>
        <v>2564.3639463875002</v>
      </c>
      <c r="E14" s="3">
        <f>SUMIFS('Cost and Weather Data by Garage'!$G$2:$G$407,'Cost and Weather Data by Garage'!$A$2:$A$407,AWSSI!$B14,'Cost and Weather Data by Garage'!$B$2:$B$407,"w1314",'Cost and Weather Data by Garage'!$G$2:$G$407,"&gt;0")</f>
        <v>3065.5111428344799</v>
      </c>
      <c r="F14" s="3">
        <f>SUMIFS('Cost and Weather Data by Garage'!$G$2:$G$407,'Cost and Weather Data by Garage'!$A$2:$A$407,AWSSI!$B14,'Cost and Weather Data by Garage'!$B$2:$B$407,"w1415",'Cost and Weather Data by Garage'!$G$2:$G$407,"&gt;0")</f>
        <v>3647.0795166151102</v>
      </c>
      <c r="G14" s="3">
        <f>SUMIFS('Cost and Weather Data by Garage'!$G$2:$G$407,'Cost and Weather Data by Garage'!$A$2:$A$407,AWSSI!$B14,'Cost and Weather Data by Garage'!$B$2:$B$407,"w1516",'Cost and Weather Data by Garage'!$G$2:$G$407,"&gt;0")</f>
        <v>2140.0860000793</v>
      </c>
      <c r="H14" s="3">
        <f>SUMIFS('Cost and Weather Data by Garage'!$G$2:$G$407,'Cost and Weather Data by Garage'!$A$2:$A$407,AWSSI!$B14,'Cost and Weather Data by Garage'!$B$2:$B$407,"w1617",'Cost and Weather Data by Garage'!$G$2:$G$407,"&gt;0")</f>
        <v>3955.0566063922502</v>
      </c>
      <c r="I14" s="3">
        <f>SUMIFS('Cost and Weather Data by Garage'!$G$2:$G$407,'Cost and Weather Data by Garage'!$A$2:$A$407,AWSSI!$B14,'Cost and Weather Data by Garage'!$B$2:$B$407,"w1718",'Cost and Weather Data by Garage'!$G$2:$G$407,"&gt;0")</f>
        <v>4545.9218118010904</v>
      </c>
      <c r="J14" s="3">
        <f>SUMIFS('Cost and Weather Data by Garage'!$G$2:$G$407,'Cost and Weather Data by Garage'!$A$2:$A$407,AWSSI!$B14,'Cost and Weather Data by Garage'!$B$2:$B$407,"w1819",'Cost and Weather Data by Garage'!$G$2:$G$407,"&gt;0")</f>
        <v>4428.1732294392896</v>
      </c>
      <c r="K14" s="3">
        <f>SUMIFS('Cost and Weather Data by Garage'!$G$2:$G$407,'Cost and Weather Data by Garage'!$A$2:$A$407,AWSSI!$B14,'Cost and Weather Data by Garage'!$B$2:$B$407,"w1920",'Cost and Weather Data by Garage'!$G$2:$G$407,"&gt;0")</f>
        <v>3705.925479816</v>
      </c>
      <c r="L14" s="3">
        <f>SUMIFS('Cost and Weather Data by Garage'!$G$2:$G$407,'Cost and Weather Data by Garage'!$A$2:$A$407,AWSSI!$B14,'Cost and Weather Data by Garage'!$B$2:$B$407,"w2021",'Cost and Weather Data by Garage'!$G$2:$G$407,"&gt;0")</f>
        <v>2936.3110179237001</v>
      </c>
      <c r="M14" s="3">
        <f>SUMIFS('Cost and Weather Data by Garage'!$G$2:$G$407,'Cost and Weather Data by Garage'!$A$2:$A$407,AWSSI!$B14,'Cost and Weather Data by Garage'!$B$2:$B$407,"w2122",'Cost and Weather Data by Garage'!$G$2:$G$407,"&gt;0")</f>
        <v>3377.2375882306201</v>
      </c>
    </row>
    <row r="15" spans="1:13" x14ac:dyDescent="0.35">
      <c r="A15">
        <v>1750</v>
      </c>
      <c r="B15" t="s">
        <v>122</v>
      </c>
      <c r="C15" s="3">
        <f>SUMIFS('Cost and Weather Data by Garage'!$G$2:$G$407,'Cost and Weather Data by Garage'!$A$2:$A$407,AWSSI!$B15,'Cost and Weather Data by Garage'!$B$2:$B$407,"w1112",'Cost and Weather Data by Garage'!$G$2:$G$407,"&gt;0")</f>
        <v>3100.36090541262</v>
      </c>
      <c r="D15" s="3">
        <f>SUMIFS('Cost and Weather Data by Garage'!$G$2:$G$407,'Cost and Weather Data by Garage'!$A$2:$A$407,AWSSI!$B15,'Cost and Weather Data by Garage'!$B$2:$B$407,"w1213",'Cost and Weather Data by Garage'!$G$2:$G$407,"&gt;0")</f>
        <v>4277.4441433188204</v>
      </c>
      <c r="E15" s="3">
        <f>SUMIFS('Cost and Weather Data by Garage'!$G$2:$G$407,'Cost and Weather Data by Garage'!$A$2:$A$407,AWSSI!$B15,'Cost and Weather Data by Garage'!$B$2:$B$407,"w1314",'Cost and Weather Data by Garage'!$G$2:$G$407,"&gt;0")</f>
        <v>4786.2820953253404</v>
      </c>
      <c r="F15" s="3">
        <f>SUMIFS('Cost and Weather Data by Garage'!$G$2:$G$407,'Cost and Weather Data by Garage'!$A$2:$A$407,AWSSI!$B15,'Cost and Weather Data by Garage'!$B$2:$B$407,"w1415",'Cost and Weather Data by Garage'!$G$2:$G$407,"&gt;0")</f>
        <v>4741.07711784614</v>
      </c>
      <c r="G15" s="3">
        <f>SUMIFS('Cost and Weather Data by Garage'!$G$2:$G$407,'Cost and Weather Data by Garage'!$A$2:$A$407,AWSSI!$B15,'Cost and Weather Data by Garage'!$B$2:$B$407,"w1516",'Cost and Weather Data by Garage'!$G$2:$G$407,"&gt;0")</f>
        <v>2552.8921418937798</v>
      </c>
      <c r="H15" s="3">
        <f>SUMIFS('Cost and Weather Data by Garage'!$G$2:$G$407,'Cost and Weather Data by Garage'!$A$2:$A$407,AWSSI!$B15,'Cost and Weather Data by Garage'!$B$2:$B$407,"w1617",'Cost and Weather Data by Garage'!$G$2:$G$407,"&gt;0")</f>
        <v>5028.5718375448496</v>
      </c>
      <c r="I15" s="3">
        <f>SUMIFS('Cost and Weather Data by Garage'!$G$2:$G$407,'Cost and Weather Data by Garage'!$A$2:$A$407,AWSSI!$B15,'Cost and Weather Data by Garage'!$B$2:$B$407,"w1718",'Cost and Weather Data by Garage'!$G$2:$G$407,"&gt;0")</f>
        <v>5488.9318523042402</v>
      </c>
      <c r="J15" s="3">
        <f>SUMIFS('Cost and Weather Data by Garage'!$G$2:$G$407,'Cost and Weather Data by Garage'!$A$2:$A$407,AWSSI!$B15,'Cost and Weather Data by Garage'!$B$2:$B$407,"w1819",'Cost and Weather Data by Garage'!$G$2:$G$407,"&gt;0")</f>
        <v>6661.3888464768297</v>
      </c>
      <c r="K15" s="3">
        <f>SUMIFS('Cost and Weather Data by Garage'!$G$2:$G$407,'Cost and Weather Data by Garage'!$A$2:$A$407,AWSSI!$B15,'Cost and Weather Data by Garage'!$B$2:$B$407,"w1920",'Cost and Weather Data by Garage'!$G$2:$G$407,"&gt;0")</f>
        <v>4842.3167799068597</v>
      </c>
      <c r="L15" s="3">
        <f>SUMIFS('Cost and Weather Data by Garage'!$G$2:$G$407,'Cost and Weather Data by Garage'!$A$2:$A$407,AWSSI!$B15,'Cost and Weather Data by Garage'!$B$2:$B$407,"w2021",'Cost and Weather Data by Garage'!$G$2:$G$407,"&gt;0")</f>
        <v>2882.5856935643901</v>
      </c>
      <c r="M15" s="3">
        <f>SUMIFS('Cost and Weather Data by Garage'!$G$2:$G$407,'Cost and Weather Data by Garage'!$A$2:$A$407,AWSSI!$B15,'Cost and Weather Data by Garage'!$B$2:$B$407,"w2122",'Cost and Weather Data by Garage'!$G$2:$G$407,"&gt;0")</f>
        <v>4215.34970862915</v>
      </c>
    </row>
    <row r="16" spans="1:13" x14ac:dyDescent="0.35">
      <c r="A16">
        <v>1820</v>
      </c>
      <c r="B16" t="s">
        <v>123</v>
      </c>
      <c r="C16" s="3">
        <f>SUMIFS('Cost and Weather Data by Garage'!$G$2:$G$407,'Cost and Weather Data by Garage'!$A$2:$A$407,AWSSI!$B16,'Cost and Weather Data by Garage'!$B$2:$B$407,"w1112",'Cost and Weather Data by Garage'!$G$2:$G$407,"&gt;0")</f>
        <v>0</v>
      </c>
      <c r="D16" s="3">
        <f>SUMIFS('Cost and Weather Data by Garage'!$G$2:$G$407,'Cost and Weather Data by Garage'!$A$2:$A$407,AWSSI!$B16,'Cost and Weather Data by Garage'!$B$2:$B$407,"w1213",'Cost and Weather Data by Garage'!$G$2:$G$407,"&gt;0")</f>
        <v>4482.7661449726102</v>
      </c>
      <c r="E16" s="3">
        <f>SUMIFS('Cost and Weather Data by Garage'!$G$2:$G$407,'Cost and Weather Data by Garage'!$A$2:$A$407,AWSSI!$B16,'Cost and Weather Data by Garage'!$B$2:$B$407,"w1314",'Cost and Weather Data by Garage'!$G$2:$G$407,"&gt;0")</f>
        <v>5006.0858688960097</v>
      </c>
      <c r="F16" s="3">
        <f>SUMIFS('Cost and Weather Data by Garage'!$G$2:$G$407,'Cost and Weather Data by Garage'!$A$2:$A$407,AWSSI!$B16,'Cost and Weather Data by Garage'!$B$2:$B$407,"w1415",'Cost and Weather Data by Garage'!$G$2:$G$407,"&gt;0")</f>
        <v>5102.0371990538197</v>
      </c>
      <c r="G16" s="3">
        <f>SUMIFS('Cost and Weather Data by Garage'!$G$2:$G$407,'Cost and Weather Data by Garage'!$A$2:$A$407,AWSSI!$B16,'Cost and Weather Data by Garage'!$B$2:$B$407,"w1516",'Cost and Weather Data by Garage'!$G$2:$G$407,"&gt;0")</f>
        <v>3834.3743235799202</v>
      </c>
      <c r="H16" s="3">
        <f>SUMIFS('Cost and Weather Data by Garage'!$G$2:$G$407,'Cost and Weather Data by Garage'!$A$2:$A$407,AWSSI!$B16,'Cost and Weather Data by Garage'!$B$2:$B$407,"w1617",'Cost and Weather Data by Garage'!$G$2:$G$407,"&gt;0")</f>
        <v>6270.9089141635004</v>
      </c>
      <c r="I16" s="3">
        <f>SUMIFS('Cost and Weather Data by Garage'!$G$2:$G$407,'Cost and Weather Data by Garage'!$A$2:$A$407,AWSSI!$B16,'Cost and Weather Data by Garage'!$B$2:$B$407,"w1718",'Cost and Weather Data by Garage'!$G$2:$G$407,"&gt;0")</f>
        <v>6661.1740384303803</v>
      </c>
      <c r="J16" s="3">
        <f>SUMIFS('Cost and Weather Data by Garage'!$G$2:$G$407,'Cost and Weather Data by Garage'!$A$2:$A$407,AWSSI!$B16,'Cost and Weather Data by Garage'!$B$2:$B$407,"w1819",'Cost and Weather Data by Garage'!$G$2:$G$407,"&gt;0")</f>
        <v>8146.8968601146998</v>
      </c>
      <c r="K16" s="3">
        <f>SUMIFS('Cost and Weather Data by Garage'!$G$2:$G$407,'Cost and Weather Data by Garage'!$A$2:$A$407,AWSSI!$B16,'Cost and Weather Data by Garage'!$B$2:$B$407,"w1920",'Cost and Weather Data by Garage'!$G$2:$G$407,"&gt;0")</f>
        <v>5937.6865947312099</v>
      </c>
      <c r="L16" s="3">
        <f>SUMIFS('Cost and Weather Data by Garage'!$G$2:$G$407,'Cost and Weather Data by Garage'!$A$2:$A$407,AWSSI!$B16,'Cost and Weather Data by Garage'!$B$2:$B$407,"w2021",'Cost and Weather Data by Garage'!$G$2:$G$407,"&gt;0")</f>
        <v>4940.0878779041504</v>
      </c>
      <c r="M16" s="3">
        <f>SUMIFS('Cost and Weather Data by Garage'!$G$2:$G$407,'Cost and Weather Data by Garage'!$A$2:$A$407,AWSSI!$B16,'Cost and Weather Data by Garage'!$B$2:$B$407,"w2122",'Cost and Weather Data by Garage'!$G$2:$G$407,"&gt;0")</f>
        <v>5430.5554583454796</v>
      </c>
    </row>
    <row r="17" spans="1:13" x14ac:dyDescent="0.35">
      <c r="A17">
        <v>1850</v>
      </c>
      <c r="B17" t="s">
        <v>125</v>
      </c>
      <c r="C17" s="3">
        <f>SUMIFS('Cost and Weather Data by Garage'!$G$2:$G$407,'Cost and Weather Data by Garage'!$A$2:$A$407,AWSSI!$B17,'Cost and Weather Data by Garage'!$B$2:$B$407,"w1112",'Cost and Weather Data by Garage'!$G$2:$G$407,"&gt;0")</f>
        <v>2633.0230203306701</v>
      </c>
      <c r="D17" s="3">
        <f>SUMIFS('Cost and Weather Data by Garage'!$G$2:$G$407,'Cost and Weather Data by Garage'!$A$2:$A$407,AWSSI!$B17,'Cost and Weather Data by Garage'!$B$2:$B$407,"w1213",'Cost and Weather Data by Garage'!$G$2:$G$407,"&gt;0")</f>
        <v>3723.24139704137</v>
      </c>
      <c r="E17" s="3">
        <f>SUMIFS('Cost and Weather Data by Garage'!$G$2:$G$407,'Cost and Weather Data by Garage'!$A$2:$A$407,AWSSI!$B17,'Cost and Weather Data by Garage'!$B$2:$B$407,"w1314",'Cost and Weather Data by Garage'!$G$2:$G$407,"&gt;0")</f>
        <v>3964.9507950320299</v>
      </c>
      <c r="F17" s="3">
        <f>SUMIFS('Cost and Weather Data by Garage'!$G$2:$G$407,'Cost and Weather Data by Garage'!$A$2:$A$407,AWSSI!$B17,'Cost and Weather Data by Garage'!$B$2:$B$407,"w1415",'Cost and Weather Data by Garage'!$G$2:$G$407,"&gt;0")</f>
        <v>3711.0053002135901</v>
      </c>
      <c r="G17" s="3">
        <f>SUMIFS('Cost and Weather Data by Garage'!$G$2:$G$407,'Cost and Weather Data by Garage'!$A$2:$A$407,AWSSI!$B17,'Cost and Weather Data by Garage'!$B$2:$B$407,"w1516",'Cost and Weather Data by Garage'!$G$2:$G$407,"&gt;0")</f>
        <v>3066.4816470215901</v>
      </c>
      <c r="H17" s="3">
        <f>SUMIFS('Cost and Weather Data by Garage'!$G$2:$G$407,'Cost and Weather Data by Garage'!$A$2:$A$407,AWSSI!$B17,'Cost and Weather Data by Garage'!$B$2:$B$407,"w1617",'Cost and Weather Data by Garage'!$G$2:$G$407,"&gt;0")</f>
        <v>4424.5166126097602</v>
      </c>
      <c r="I17" s="3">
        <f>SUMIFS('Cost and Weather Data by Garage'!$G$2:$G$407,'Cost and Weather Data by Garage'!$A$2:$A$407,AWSSI!$B17,'Cost and Weather Data by Garage'!$B$2:$B$407,"w1718",'Cost and Weather Data by Garage'!$G$2:$G$407,"&gt;0")</f>
        <v>5061.2249030931098</v>
      </c>
      <c r="J17" s="3">
        <f>SUMIFS('Cost and Weather Data by Garage'!$G$2:$G$407,'Cost and Weather Data by Garage'!$A$2:$A$407,AWSSI!$B17,'Cost and Weather Data by Garage'!$B$2:$B$407,"w1819",'Cost and Weather Data by Garage'!$G$2:$G$407,"&gt;0")</f>
        <v>5628.8373150858297</v>
      </c>
      <c r="K17" s="3">
        <f>SUMIFS('Cost and Weather Data by Garage'!$G$2:$G$407,'Cost and Weather Data by Garage'!$A$2:$A$407,AWSSI!$B17,'Cost and Weather Data by Garage'!$B$2:$B$407,"w1920",'Cost and Weather Data by Garage'!$G$2:$G$407,"&gt;0")</f>
        <v>5022.5172454710801</v>
      </c>
      <c r="L17" s="3">
        <f>SUMIFS('Cost and Weather Data by Garage'!$G$2:$G$407,'Cost and Weather Data by Garage'!$A$2:$A$407,AWSSI!$B17,'Cost and Weather Data by Garage'!$B$2:$B$407,"w2021",'Cost and Weather Data by Garage'!$G$2:$G$407,"&gt;0")</f>
        <v>0</v>
      </c>
      <c r="M17" s="3">
        <f>SUMIFS('Cost and Weather Data by Garage'!$G$2:$G$407,'Cost and Weather Data by Garage'!$A$2:$A$407,AWSSI!$B17,'Cost and Weather Data by Garage'!$B$2:$B$407,"w2122",'Cost and Weather Data by Garage'!$G$2:$G$407,"&gt;0")</f>
        <v>3489.7656830946898</v>
      </c>
    </row>
    <row r="18" spans="1:13" x14ac:dyDescent="0.35">
      <c r="A18">
        <v>1930</v>
      </c>
      <c r="B18" t="s">
        <v>76</v>
      </c>
      <c r="C18" s="3">
        <f>SUMIFS('Cost and Weather Data by Garage'!$G$2:$G$407,'Cost and Weather Data by Garage'!$A$2:$A$407,AWSSI!$B18,'Cost and Weather Data by Garage'!$B$2:$B$407,"w1112",'Cost and Weather Data by Garage'!$G$2:$G$407,"&gt;0")</f>
        <v>2948.5465443647199</v>
      </c>
      <c r="D18" s="3">
        <f>SUMIFS('Cost and Weather Data by Garage'!$G$2:$G$407,'Cost and Weather Data by Garage'!$A$2:$A$407,AWSSI!$B18,'Cost and Weather Data by Garage'!$B$2:$B$407,"w1213",'Cost and Weather Data by Garage'!$G$2:$G$407,"&gt;0")</f>
        <v>3663.5024975024899</v>
      </c>
      <c r="E18" s="3">
        <f>SUMIFS('Cost and Weather Data by Garage'!$G$2:$G$407,'Cost and Weather Data by Garage'!$A$2:$A$407,AWSSI!$B18,'Cost and Weather Data by Garage'!$B$2:$B$407,"w1314",'Cost and Weather Data by Garage'!$G$2:$G$407,"&gt;0")</f>
        <v>3945.7157388066398</v>
      </c>
      <c r="F18" s="3">
        <f>SUMIFS('Cost and Weather Data by Garage'!$G$2:$G$407,'Cost and Weather Data by Garage'!$A$2:$A$407,AWSSI!$B18,'Cost and Weather Data by Garage'!$B$2:$B$407,"w1415",'Cost and Weather Data by Garage'!$G$2:$G$407,"&gt;0")</f>
        <v>3435.03805285623</v>
      </c>
      <c r="G18" s="3">
        <f>SUMIFS('Cost and Weather Data by Garage'!$G$2:$G$407,'Cost and Weather Data by Garage'!$A$2:$A$407,AWSSI!$B18,'Cost and Weather Data by Garage'!$B$2:$B$407,"w1516",'Cost and Weather Data by Garage'!$G$2:$G$407,"&gt;0")</f>
        <v>2905.3547361729102</v>
      </c>
      <c r="H18" s="3">
        <f>SUMIFS('Cost and Weather Data by Garage'!$G$2:$G$407,'Cost and Weather Data by Garage'!$A$2:$A$407,AWSSI!$B18,'Cost and Weather Data by Garage'!$B$2:$B$407,"w1617",'Cost and Weather Data by Garage'!$G$2:$G$407,"&gt;0")</f>
        <v>2978.7866678775699</v>
      </c>
      <c r="I18" s="3">
        <f>SUMIFS('Cost and Weather Data by Garage'!$G$2:$G$407,'Cost and Weather Data by Garage'!$A$2:$A$407,AWSSI!$B18,'Cost and Weather Data by Garage'!$B$2:$B$407,"w1718",'Cost and Weather Data by Garage'!$G$2:$G$407,"&gt;0")</f>
        <v>5448.5835074016804</v>
      </c>
      <c r="J18" s="3">
        <f>SUMIFS('Cost and Weather Data by Garage'!$G$2:$G$407,'Cost and Weather Data by Garage'!$A$2:$A$407,AWSSI!$B18,'Cost and Weather Data by Garage'!$B$2:$B$407,"w1819",'Cost and Weather Data by Garage'!$G$2:$G$407,"&gt;0")</f>
        <v>7177.0494959585803</v>
      </c>
      <c r="K18" s="3">
        <f>SUMIFS('Cost and Weather Data by Garage'!$G$2:$G$407,'Cost and Weather Data by Garage'!$A$2:$A$407,AWSSI!$B18,'Cost and Weather Data by Garage'!$B$2:$B$407,"w1920",'Cost and Weather Data by Garage'!$G$2:$G$407,"&gt;0")</f>
        <v>5108.3127781309604</v>
      </c>
      <c r="L18" s="3">
        <f>SUMIFS('Cost and Weather Data by Garage'!$G$2:$G$407,'Cost and Weather Data by Garage'!$A$2:$A$407,AWSSI!$B18,'Cost and Weather Data by Garage'!$B$2:$B$407,"w2021",'Cost and Weather Data by Garage'!$G$2:$G$407,"&gt;0")</f>
        <v>4741.0789210789198</v>
      </c>
      <c r="M18" s="3">
        <f>SUMIFS('Cost and Weather Data by Garage'!$G$2:$G$407,'Cost and Weather Data by Garage'!$A$2:$A$407,AWSSI!$B18,'Cost and Weather Data by Garage'!$B$2:$B$407,"w2122",'Cost and Weather Data by Garage'!$G$2:$G$407,"&gt;0")</f>
        <v>5464.60030878212</v>
      </c>
    </row>
    <row r="19" spans="1:13" x14ac:dyDescent="0.35">
      <c r="A19">
        <v>1230</v>
      </c>
      <c r="B19" t="s">
        <v>114</v>
      </c>
      <c r="C19" s="3">
        <f>SUMIFS('Cost and Weather Data by Garage'!$G$2:$G$407,'Cost and Weather Data by Garage'!$A$2:$A$407,AWSSI!$B19,'Cost and Weather Data by Garage'!$B$2:$B$407,"w1112",'Cost and Weather Data by Garage'!$G$2:$G$407,"&gt;0")</f>
        <v>2655.9626793226098</v>
      </c>
      <c r="D19" s="3">
        <f>SUMIFS('Cost and Weather Data by Garage'!$G$2:$G$407,'Cost and Weather Data by Garage'!$A$2:$A$407,AWSSI!$B19,'Cost and Weather Data by Garage'!$B$2:$B$407,"w1213",'Cost and Weather Data by Garage'!$G$2:$G$407,"&gt;0")</f>
        <v>2610.6959335562501</v>
      </c>
      <c r="E19" s="3">
        <f>SUMIFS('Cost and Weather Data by Garage'!$G$2:$G$407,'Cost and Weather Data by Garage'!$A$2:$A$407,AWSSI!$B19,'Cost and Weather Data by Garage'!$B$2:$B$407,"w1314",'Cost and Weather Data by Garage'!$G$2:$G$407,"&gt;0")</f>
        <v>3621.5604932944998</v>
      </c>
      <c r="F19" s="3">
        <f>SUMIFS('Cost and Weather Data by Garage'!$G$2:$G$407,'Cost and Weather Data by Garage'!$A$2:$A$407,AWSSI!$B19,'Cost and Weather Data by Garage'!$B$2:$B$407,"w1415",'Cost and Weather Data by Garage'!$G$2:$G$407,"&gt;0")</f>
        <v>4613.4180419228396</v>
      </c>
      <c r="G19" s="3">
        <f>SUMIFS('Cost and Weather Data by Garage'!$G$2:$G$407,'Cost and Weather Data by Garage'!$A$2:$A$407,AWSSI!$B19,'Cost and Weather Data by Garage'!$B$2:$B$407,"w1516",'Cost and Weather Data by Garage'!$G$2:$G$407,"&gt;0")</f>
        <v>2730.8441376334799</v>
      </c>
      <c r="H19" s="3">
        <f>SUMIFS('Cost and Weather Data by Garage'!$G$2:$G$407,'Cost and Weather Data by Garage'!$A$2:$A$407,AWSSI!$B19,'Cost and Weather Data by Garage'!$B$2:$B$407,"w1617",'Cost and Weather Data by Garage'!$G$2:$G$407,"&gt;0")</f>
        <v>5458.09527918599</v>
      </c>
      <c r="I19" s="3">
        <f>SUMIFS('Cost and Weather Data by Garage'!$G$2:$G$407,'Cost and Weather Data by Garage'!$A$2:$A$407,AWSSI!$B19,'Cost and Weather Data by Garage'!$B$2:$B$407,"w1718",'Cost and Weather Data by Garage'!$G$2:$G$407,"&gt;0")</f>
        <v>6214.86477546471</v>
      </c>
      <c r="J19" s="3">
        <f>SUMIFS('Cost and Weather Data by Garage'!$G$2:$G$407,'Cost and Weather Data by Garage'!$A$2:$A$407,AWSSI!$B19,'Cost and Weather Data by Garage'!$B$2:$B$407,"w1819",'Cost and Weather Data by Garage'!$G$2:$G$407,"&gt;0")</f>
        <v>8316.9384820048108</v>
      </c>
      <c r="K19" s="3">
        <f>SUMIFS('Cost and Weather Data by Garage'!$G$2:$G$407,'Cost and Weather Data by Garage'!$A$2:$A$407,AWSSI!$B19,'Cost and Weather Data by Garage'!$B$2:$B$407,"w1920",'Cost and Weather Data by Garage'!$G$2:$G$407,"&gt;0")</f>
        <v>6135.01571207708</v>
      </c>
      <c r="L19" s="3">
        <f>SUMIFS('Cost and Weather Data by Garage'!$G$2:$G$407,'Cost and Weather Data by Garage'!$A$2:$A$407,AWSSI!$B19,'Cost and Weather Data by Garage'!$B$2:$B$407,"w2021",'Cost and Weather Data by Garage'!$G$2:$G$407,"&gt;0")</f>
        <v>4990.5444216733104</v>
      </c>
      <c r="M19" s="3">
        <f>SUMIFS('Cost and Weather Data by Garage'!$G$2:$G$407,'Cost and Weather Data by Garage'!$A$2:$A$407,AWSSI!$B19,'Cost and Weather Data by Garage'!$B$2:$B$407,"w2122",'Cost and Weather Data by Garage'!$G$2:$G$407,"&gt;0")</f>
        <v>5292.5667134073901</v>
      </c>
    </row>
    <row r="20" spans="1:13" x14ac:dyDescent="0.35">
      <c r="A20">
        <v>1340</v>
      </c>
      <c r="B20" t="s">
        <v>77</v>
      </c>
      <c r="C20" s="3">
        <f>SUMIFS('Cost and Weather Data by Garage'!$G$2:$G$407,'Cost and Weather Data by Garage'!$A$2:$A$407,AWSSI!$B20,'Cost and Weather Data by Garage'!$B$2:$B$407,"w1112",'Cost and Weather Data by Garage'!$G$2:$G$407,"&gt;0")</f>
        <v>3940.8438599841702</v>
      </c>
      <c r="D20" s="3">
        <f>SUMIFS('Cost and Weather Data by Garage'!$G$2:$G$407,'Cost and Weather Data by Garage'!$A$2:$A$407,AWSSI!$B20,'Cost and Weather Data by Garage'!$B$2:$B$407,"w1213",'Cost and Weather Data by Garage'!$G$2:$G$407,"&gt;0")</f>
        <v>4231.5974135814204</v>
      </c>
      <c r="E20" s="3">
        <f>SUMIFS('Cost and Weather Data by Garage'!$G$2:$G$407,'Cost and Weather Data by Garage'!$A$2:$A$407,AWSSI!$B20,'Cost and Weather Data by Garage'!$B$2:$B$407,"w1314",'Cost and Weather Data by Garage'!$G$2:$G$407,"&gt;0")</f>
        <v>5315.33926281614</v>
      </c>
      <c r="F20" s="3">
        <f>SUMIFS('Cost and Weather Data by Garage'!$G$2:$G$407,'Cost and Weather Data by Garage'!$A$2:$A$407,AWSSI!$B20,'Cost and Weather Data by Garage'!$B$2:$B$407,"w1415",'Cost and Weather Data by Garage'!$G$2:$G$407,"&gt;0")</f>
        <v>6645.1002646440902</v>
      </c>
      <c r="G20" s="3">
        <f>SUMIFS('Cost and Weather Data by Garage'!$G$2:$G$407,'Cost and Weather Data by Garage'!$A$2:$A$407,AWSSI!$B20,'Cost and Weather Data by Garage'!$B$2:$B$407,"w1516",'Cost and Weather Data by Garage'!$G$2:$G$407,"&gt;0")</f>
        <v>4399.5866641202601</v>
      </c>
      <c r="H20" s="3">
        <f>SUMIFS('Cost and Weather Data by Garage'!$G$2:$G$407,'Cost and Weather Data by Garage'!$A$2:$A$407,AWSSI!$B20,'Cost and Weather Data by Garage'!$B$2:$B$407,"w1617",'Cost and Weather Data by Garage'!$G$2:$G$407,"&gt;0")</f>
        <v>9022.0194799879901</v>
      </c>
      <c r="I20" s="3">
        <f>SUMIFS('Cost and Weather Data by Garage'!$G$2:$G$407,'Cost and Weather Data by Garage'!$A$2:$A$407,AWSSI!$B20,'Cost and Weather Data by Garage'!$B$2:$B$407,"w1718",'Cost and Weather Data by Garage'!$G$2:$G$407,"&gt;0")</f>
        <v>9717.7769896052105</v>
      </c>
      <c r="J20" s="3">
        <f>SUMIFS('Cost and Weather Data by Garage'!$G$2:$G$407,'Cost and Weather Data by Garage'!$A$2:$A$407,AWSSI!$B20,'Cost and Weather Data by Garage'!$B$2:$B$407,"w1819",'Cost and Weather Data by Garage'!$G$2:$G$407,"&gt;0")</f>
        <v>11306.833683463799</v>
      </c>
      <c r="K20" s="3">
        <f>SUMIFS('Cost and Weather Data by Garage'!$G$2:$G$407,'Cost and Weather Data by Garage'!$A$2:$A$407,AWSSI!$B20,'Cost and Weather Data by Garage'!$B$2:$B$407,"w1920",'Cost and Weather Data by Garage'!$G$2:$G$407,"&gt;0")</f>
        <v>9857.2242381251199</v>
      </c>
      <c r="L20" s="3">
        <f>SUMIFS('Cost and Weather Data by Garage'!$G$2:$G$407,'Cost and Weather Data by Garage'!$A$2:$A$407,AWSSI!$B20,'Cost and Weather Data by Garage'!$B$2:$B$407,"w2021",'Cost and Weather Data by Garage'!$G$2:$G$407,"&gt;0")</f>
        <v>7346.21654434834</v>
      </c>
      <c r="M20" s="3">
        <f>SUMIFS('Cost and Weather Data by Garage'!$G$2:$G$407,'Cost and Weather Data by Garage'!$A$2:$A$407,AWSSI!$B20,'Cost and Weather Data by Garage'!$B$2:$B$407,"w2122",'Cost and Weather Data by Garage'!$G$2:$G$407,"&gt;0")</f>
        <v>7605.9940523285904</v>
      </c>
    </row>
    <row r="21" spans="1:13" x14ac:dyDescent="0.35">
      <c r="A21">
        <v>1742</v>
      </c>
      <c r="B21" t="s">
        <v>78</v>
      </c>
      <c r="C21" s="3">
        <f>SUMIFS('Cost and Weather Data by Garage'!$G$2:$G$407,'Cost and Weather Data by Garage'!$A$2:$A$407,AWSSI!$B21,'Cost and Weather Data by Garage'!$B$2:$B$407,"w1112",'Cost and Weather Data by Garage'!$G$2:$G$407,"&gt;0")</f>
        <v>3255.5692252295498</v>
      </c>
      <c r="D21" s="3">
        <f>SUMIFS('Cost and Weather Data by Garage'!$G$2:$G$407,'Cost and Weather Data by Garage'!$A$2:$A$407,AWSSI!$B21,'Cost and Weather Data by Garage'!$B$2:$B$407,"w1213",'Cost and Weather Data by Garage'!$G$2:$G$407,"&gt;0")</f>
        <v>3907.4093300526101</v>
      </c>
      <c r="E21" s="3">
        <f>SUMIFS('Cost and Weather Data by Garage'!$G$2:$G$407,'Cost and Weather Data by Garage'!$A$2:$A$407,AWSSI!$B21,'Cost and Weather Data by Garage'!$B$2:$B$407,"w1314",'Cost and Weather Data by Garage'!$G$2:$G$407,"&gt;0")</f>
        <v>4139.6109144011598</v>
      </c>
      <c r="F21" s="3">
        <f>SUMIFS('Cost and Weather Data by Garage'!$G$2:$G$407,'Cost and Weather Data by Garage'!$A$2:$A$407,AWSSI!$B21,'Cost and Weather Data by Garage'!$B$2:$B$407,"w1415",'Cost and Weather Data by Garage'!$G$2:$G$407,"&gt;0")</f>
        <v>4041.9654323951199</v>
      </c>
      <c r="G21" s="3">
        <f>SUMIFS('Cost and Weather Data by Garage'!$G$2:$G$407,'Cost and Weather Data by Garage'!$A$2:$A$407,AWSSI!$B21,'Cost and Weather Data by Garage'!$B$2:$B$407,"w1516",'Cost and Weather Data by Garage'!$G$2:$G$407,"&gt;0")</f>
        <v>2922.1739782752202</v>
      </c>
      <c r="H21" s="3">
        <f>SUMIFS('Cost and Weather Data by Garage'!$G$2:$G$407,'Cost and Weather Data by Garage'!$A$2:$A$407,AWSSI!$B21,'Cost and Weather Data by Garage'!$B$2:$B$407,"w1617",'Cost and Weather Data by Garage'!$G$2:$G$407,"&gt;0")</f>
        <v>5788.2083058272801</v>
      </c>
      <c r="I21" s="3">
        <f>SUMIFS('Cost and Weather Data by Garage'!$G$2:$G$407,'Cost and Weather Data by Garage'!$A$2:$A$407,AWSSI!$B21,'Cost and Weather Data by Garage'!$B$2:$B$407,"w1718",'Cost and Weather Data by Garage'!$G$2:$G$407,"&gt;0")</f>
        <v>6021.4196123147003</v>
      </c>
      <c r="J21" s="3">
        <f>SUMIFS('Cost and Weather Data by Garage'!$G$2:$G$407,'Cost and Weather Data by Garage'!$A$2:$A$407,AWSSI!$B21,'Cost and Weather Data by Garage'!$B$2:$B$407,"w1819",'Cost and Weather Data by Garage'!$G$2:$G$407,"&gt;0")</f>
        <v>7255.2998659705099</v>
      </c>
      <c r="K21" s="3">
        <f>SUMIFS('Cost and Weather Data by Garage'!$G$2:$G$407,'Cost and Weather Data by Garage'!$A$2:$A$407,AWSSI!$B21,'Cost and Weather Data by Garage'!$B$2:$B$407,"w1920",'Cost and Weather Data by Garage'!$G$2:$G$407,"&gt;0")</f>
        <v>5160.9899177819098</v>
      </c>
      <c r="L21" s="3">
        <f>SUMIFS('Cost and Weather Data by Garage'!$G$2:$G$407,'Cost and Weather Data by Garage'!$A$2:$A$407,AWSSI!$B21,'Cost and Weather Data by Garage'!$B$2:$B$407,"w2021",'Cost and Weather Data by Garage'!$G$2:$G$407,"&gt;0")</f>
        <v>4029.0822981055799</v>
      </c>
      <c r="M21" s="3">
        <f>SUMIFS('Cost and Weather Data by Garage'!$G$2:$G$407,'Cost and Weather Data by Garage'!$A$2:$A$407,AWSSI!$B21,'Cost and Weather Data by Garage'!$B$2:$B$407,"w2122",'Cost and Weather Data by Garage'!$G$2:$G$407,"&gt;0")</f>
        <v>4516.5719458280801</v>
      </c>
    </row>
    <row r="22" spans="1:13" x14ac:dyDescent="0.35">
      <c r="A22">
        <v>1720</v>
      </c>
      <c r="B22" t="s">
        <v>79</v>
      </c>
      <c r="C22" s="3">
        <f>SUMIFS('Cost and Weather Data by Garage'!$G$2:$G$407,'Cost and Weather Data by Garage'!$A$2:$A$407,AWSSI!$B22,'Cost and Weather Data by Garage'!$B$2:$B$407,"w1112",'Cost and Weather Data by Garage'!$G$2:$G$407,"&gt;0")</f>
        <v>3073.9114263568399</v>
      </c>
      <c r="D22" s="3">
        <f>SUMIFS('Cost and Weather Data by Garage'!$G$2:$G$407,'Cost and Weather Data by Garage'!$A$2:$A$407,AWSSI!$B22,'Cost and Weather Data by Garage'!$B$2:$B$407,"w1213",'Cost and Weather Data by Garage'!$G$2:$G$407,"&gt;0")</f>
        <v>4301.7442606130498</v>
      </c>
      <c r="E22" s="3">
        <f>SUMIFS('Cost and Weather Data by Garage'!$G$2:$G$407,'Cost and Weather Data by Garage'!$A$2:$A$407,AWSSI!$B22,'Cost and Weather Data by Garage'!$B$2:$B$407,"w1314",'Cost and Weather Data by Garage'!$G$2:$G$407,"&gt;0")</f>
        <v>4055.87762294304</v>
      </c>
      <c r="F22" s="3">
        <f>SUMIFS('Cost and Weather Data by Garage'!$G$2:$G$407,'Cost and Weather Data by Garage'!$A$2:$A$407,AWSSI!$B22,'Cost and Weather Data by Garage'!$B$2:$B$407,"w1415",'Cost and Weather Data by Garage'!$G$2:$G$407,"&gt;0")</f>
        <v>4714.4476415120598</v>
      </c>
      <c r="G22" s="3">
        <f>SUMIFS('Cost and Weather Data by Garage'!$G$2:$G$407,'Cost and Weather Data by Garage'!$A$2:$A$407,AWSSI!$B22,'Cost and Weather Data by Garage'!$B$2:$B$407,"w1516",'Cost and Weather Data by Garage'!$G$2:$G$407,"&gt;0")</f>
        <v>3090.3232012312401</v>
      </c>
      <c r="H22" s="3">
        <f>SUMIFS('Cost and Weather Data by Garage'!$G$2:$G$407,'Cost and Weather Data by Garage'!$A$2:$A$407,AWSSI!$B22,'Cost and Weather Data by Garage'!$B$2:$B$407,"w1617",'Cost and Weather Data by Garage'!$G$2:$G$407,"&gt;0")</f>
        <v>5884.9671835878898</v>
      </c>
      <c r="I22" s="3">
        <f>SUMIFS('Cost and Weather Data by Garage'!$G$2:$G$407,'Cost and Weather Data by Garage'!$A$2:$A$407,AWSSI!$B22,'Cost and Weather Data by Garage'!$B$2:$B$407,"w1718",'Cost and Weather Data by Garage'!$G$2:$G$407,"&gt;0")</f>
        <v>5613.4586323613803</v>
      </c>
      <c r="J22" s="3">
        <f>SUMIFS('Cost and Weather Data by Garage'!$G$2:$G$407,'Cost and Weather Data by Garage'!$A$2:$A$407,AWSSI!$B22,'Cost and Weather Data by Garage'!$B$2:$B$407,"w1819",'Cost and Weather Data by Garage'!$G$2:$G$407,"&gt;0")</f>
        <v>7039.6358131053703</v>
      </c>
      <c r="K22" s="3">
        <f>SUMIFS('Cost and Weather Data by Garage'!$G$2:$G$407,'Cost and Weather Data by Garage'!$A$2:$A$407,AWSSI!$B22,'Cost and Weather Data by Garage'!$B$2:$B$407,"w1920",'Cost and Weather Data by Garage'!$G$2:$G$407,"&gt;0")</f>
        <v>5145.2054023007704</v>
      </c>
      <c r="L22" s="3">
        <f>SUMIFS('Cost and Weather Data by Garage'!$G$2:$G$407,'Cost and Weather Data by Garage'!$A$2:$A$407,AWSSI!$B22,'Cost and Weather Data by Garage'!$B$2:$B$407,"w2021",'Cost and Weather Data by Garage'!$G$2:$G$407,"&gt;0")</f>
        <v>3996.12370421176</v>
      </c>
      <c r="M22" s="3">
        <f>SUMIFS('Cost and Weather Data by Garage'!$G$2:$G$407,'Cost and Weather Data by Garage'!$A$2:$A$407,AWSSI!$B22,'Cost and Weather Data by Garage'!$B$2:$B$407,"w2122",'Cost and Weather Data by Garage'!$G$2:$G$407,"&gt;0")</f>
        <v>4094.4064885602602</v>
      </c>
    </row>
    <row r="23" spans="1:13" x14ac:dyDescent="0.35">
      <c r="A23">
        <v>1360</v>
      </c>
      <c r="B23" t="s">
        <v>80</v>
      </c>
      <c r="C23" s="3">
        <f>SUMIFS('Cost and Weather Data by Garage'!$G$2:$G$407,'Cost and Weather Data by Garage'!$A$2:$A$407,AWSSI!$B23,'Cost and Weather Data by Garage'!$B$2:$B$407,"w1112",'Cost and Weather Data by Garage'!$G$2:$G$407,"&gt;0")</f>
        <v>4099.5844022095298</v>
      </c>
      <c r="D23" s="3">
        <f>SUMIFS('Cost and Weather Data by Garage'!$G$2:$G$407,'Cost and Weather Data by Garage'!$A$2:$A$407,AWSSI!$B23,'Cost and Weather Data by Garage'!$B$2:$B$407,"w1213",'Cost and Weather Data by Garage'!$G$2:$G$407,"&gt;0")</f>
        <v>6436.0169459788403</v>
      </c>
      <c r="E23" s="3">
        <f>SUMIFS('Cost and Weather Data by Garage'!$G$2:$G$407,'Cost and Weather Data by Garage'!$A$2:$A$407,AWSSI!$B23,'Cost and Weather Data by Garage'!$B$2:$B$407,"w1314",'Cost and Weather Data by Garage'!$G$2:$G$407,"&gt;0")</f>
        <v>6367.7576069656398</v>
      </c>
      <c r="F23" s="3">
        <f>SUMIFS('Cost and Weather Data by Garage'!$G$2:$G$407,'Cost and Weather Data by Garage'!$A$2:$A$407,AWSSI!$B23,'Cost and Weather Data by Garage'!$B$2:$B$407,"w1415",'Cost and Weather Data by Garage'!$G$2:$G$407,"&gt;0")</f>
        <v>5519.9257560153501</v>
      </c>
      <c r="G23" s="3">
        <f>SUMIFS('Cost and Weather Data by Garage'!$G$2:$G$407,'Cost and Weather Data by Garage'!$A$2:$A$407,AWSSI!$B23,'Cost and Weather Data by Garage'!$B$2:$B$407,"w1516",'Cost and Weather Data by Garage'!$G$2:$G$407,"&gt;0")</f>
        <v>4144.2010111412701</v>
      </c>
      <c r="H23" s="3">
        <f>SUMIFS('Cost and Weather Data by Garage'!$G$2:$G$407,'Cost and Weather Data by Garage'!$A$2:$A$407,AWSSI!$B23,'Cost and Weather Data by Garage'!$B$2:$B$407,"w1617",'Cost and Weather Data by Garage'!$G$2:$G$407,"&gt;0")</f>
        <v>8850.0131073869397</v>
      </c>
      <c r="I23" s="3">
        <f>SUMIFS('Cost and Weather Data by Garage'!$G$2:$G$407,'Cost and Weather Data by Garage'!$A$2:$A$407,AWSSI!$B23,'Cost and Weather Data by Garage'!$B$2:$B$407,"w1718",'Cost and Weather Data by Garage'!$G$2:$G$407,"&gt;0")</f>
        <v>9169.6231626252193</v>
      </c>
      <c r="J23" s="3">
        <f>SUMIFS('Cost and Weather Data by Garage'!$G$2:$G$407,'Cost and Weather Data by Garage'!$A$2:$A$407,AWSSI!$B23,'Cost and Weather Data by Garage'!$B$2:$B$407,"w1819",'Cost and Weather Data by Garage'!$G$2:$G$407,"&gt;0")</f>
        <v>9413.4039883906007</v>
      </c>
      <c r="K23" s="3">
        <f>SUMIFS('Cost and Weather Data by Garage'!$G$2:$G$407,'Cost and Weather Data by Garage'!$A$2:$A$407,AWSSI!$B23,'Cost and Weather Data by Garage'!$B$2:$B$407,"w1920",'Cost and Weather Data by Garage'!$G$2:$G$407,"&gt;0")</f>
        <v>8325.6497518958895</v>
      </c>
      <c r="L23" s="3">
        <f>SUMIFS('Cost and Weather Data by Garage'!$G$2:$G$407,'Cost and Weather Data by Garage'!$A$2:$A$407,AWSSI!$B23,'Cost and Weather Data by Garage'!$B$2:$B$407,"w2021",'Cost and Weather Data by Garage'!$G$2:$G$407,"&gt;0")</f>
        <v>6048.6931935211996</v>
      </c>
      <c r="M23" s="3">
        <f>SUMIFS('Cost and Weather Data by Garage'!$G$2:$G$407,'Cost and Weather Data by Garage'!$A$2:$A$407,AWSSI!$B23,'Cost and Weather Data by Garage'!$B$2:$B$407,"w2122",'Cost and Weather Data by Garage'!$G$2:$G$407,"&gt;0")</f>
        <v>6058.2057859750903</v>
      </c>
    </row>
    <row r="24" spans="1:13" x14ac:dyDescent="0.35">
      <c r="A24">
        <v>1520</v>
      </c>
      <c r="B24" t="s">
        <v>81</v>
      </c>
      <c r="C24" s="3">
        <f>SUMIFS('Cost and Weather Data by Garage'!$G$2:$G$407,'Cost and Weather Data by Garage'!$A$2:$A$407,AWSSI!$B24,'Cost and Weather Data by Garage'!$B$2:$B$407,"w1112",'Cost and Weather Data by Garage'!$G$2:$G$407,"&gt;0")</f>
        <v>2195.43920459728</v>
      </c>
      <c r="D24" s="3">
        <f>SUMIFS('Cost and Weather Data by Garage'!$G$2:$G$407,'Cost and Weather Data by Garage'!$A$2:$A$407,AWSSI!$B24,'Cost and Weather Data by Garage'!$B$2:$B$407,"w1213",'Cost and Weather Data by Garage'!$G$2:$G$407,"&gt;0")</f>
        <v>3561.80353396489</v>
      </c>
      <c r="E24" s="3">
        <f>SUMIFS('Cost and Weather Data by Garage'!$G$2:$G$407,'Cost and Weather Data by Garage'!$A$2:$A$407,AWSSI!$B24,'Cost and Weather Data by Garage'!$B$2:$B$407,"w1314",'Cost and Weather Data by Garage'!$G$2:$G$407,"&gt;0")</f>
        <v>3898.0172267757698</v>
      </c>
      <c r="F24" s="3">
        <f>SUMIFS('Cost and Weather Data by Garage'!$G$2:$G$407,'Cost and Weather Data by Garage'!$A$2:$A$407,AWSSI!$B24,'Cost and Weather Data by Garage'!$B$2:$B$407,"w1415",'Cost and Weather Data by Garage'!$G$2:$G$407,"&gt;0")</f>
        <v>3715.7940996338298</v>
      </c>
      <c r="G24" s="3">
        <f>SUMIFS('Cost and Weather Data by Garage'!$G$2:$G$407,'Cost and Weather Data by Garage'!$A$2:$A$407,AWSSI!$B24,'Cost and Weather Data by Garage'!$B$2:$B$407,"w1516",'Cost and Weather Data by Garage'!$G$2:$G$407,"&gt;0")</f>
        <v>2475.00605934246</v>
      </c>
      <c r="H24" s="3">
        <f>SUMIFS('Cost and Weather Data by Garage'!$G$2:$G$407,'Cost and Weather Data by Garage'!$A$2:$A$407,AWSSI!$B24,'Cost and Weather Data by Garage'!$B$2:$B$407,"w1617",'Cost and Weather Data by Garage'!$G$2:$G$407,"&gt;0")</f>
        <v>3558.1398470178901</v>
      </c>
      <c r="I24" s="3">
        <f>SUMIFS('Cost and Weather Data by Garage'!$G$2:$G$407,'Cost and Weather Data by Garage'!$A$2:$A$407,AWSSI!$B24,'Cost and Weather Data by Garage'!$B$2:$B$407,"w1718",'Cost and Weather Data by Garage'!$G$2:$G$407,"&gt;0")</f>
        <v>3322.6770565929501</v>
      </c>
      <c r="J24" s="3">
        <f>SUMIFS('Cost and Weather Data by Garage'!$G$2:$G$407,'Cost and Weather Data by Garage'!$A$2:$A$407,AWSSI!$B24,'Cost and Weather Data by Garage'!$B$2:$B$407,"w1819",'Cost and Weather Data by Garage'!$G$2:$G$407,"&gt;0")</f>
        <v>5018.0114280501903</v>
      </c>
      <c r="K24" s="3">
        <f>SUMIFS('Cost and Weather Data by Garage'!$G$2:$G$407,'Cost and Weather Data by Garage'!$A$2:$A$407,AWSSI!$B24,'Cost and Weather Data by Garage'!$B$2:$B$407,"w1920",'Cost and Weather Data by Garage'!$G$2:$G$407,"&gt;0")</f>
        <v>3948.22780521494</v>
      </c>
      <c r="L24" s="3">
        <f>SUMIFS('Cost and Weather Data by Garage'!$G$2:$G$407,'Cost and Weather Data by Garage'!$A$2:$A$407,AWSSI!$B24,'Cost and Weather Data by Garage'!$B$2:$B$407,"w2021",'Cost and Weather Data by Garage'!$G$2:$G$407,"&gt;0")</f>
        <v>2074.5844463845901</v>
      </c>
      <c r="M24" s="3">
        <f>SUMIFS('Cost and Weather Data by Garage'!$G$2:$G$407,'Cost and Weather Data by Garage'!$A$2:$A$407,AWSSI!$B24,'Cost and Weather Data by Garage'!$B$2:$B$407,"w2122",'Cost and Weather Data by Garage'!$G$2:$G$407,"&gt;0")</f>
        <v>3673.6397753482402</v>
      </c>
    </row>
    <row r="25" spans="1:13" x14ac:dyDescent="0.35">
      <c r="A25">
        <v>1540</v>
      </c>
      <c r="B25" t="s">
        <v>120</v>
      </c>
      <c r="C25" s="3">
        <f>SUMIFS('Cost and Weather Data by Garage'!$G$2:$G$407,'Cost and Weather Data by Garage'!$A$2:$A$407,AWSSI!$B25,'Cost and Weather Data by Garage'!$B$2:$B$407,"w1112",'Cost and Weather Data by Garage'!$G$2:$G$407,"&gt;0")</f>
        <v>3420.34921419087</v>
      </c>
      <c r="D25" s="3">
        <f>SUMIFS('Cost and Weather Data by Garage'!$G$2:$G$407,'Cost and Weather Data by Garage'!$A$2:$A$407,AWSSI!$B25,'Cost and Weather Data by Garage'!$B$2:$B$407,"w1213",'Cost and Weather Data by Garage'!$G$2:$G$407,"&gt;0")</f>
        <v>4444.3905623508499</v>
      </c>
      <c r="E25" s="3">
        <f>SUMIFS('Cost and Weather Data by Garage'!$G$2:$G$407,'Cost and Weather Data by Garage'!$A$2:$A$407,AWSSI!$B25,'Cost and Weather Data by Garage'!$B$2:$B$407,"w1314",'Cost and Weather Data by Garage'!$G$2:$G$407,"&gt;0")</f>
        <v>3799.65868139332</v>
      </c>
      <c r="F25" s="3">
        <f>SUMIFS('Cost and Weather Data by Garage'!$G$2:$G$407,'Cost and Weather Data by Garage'!$A$2:$A$407,AWSSI!$B25,'Cost and Weather Data by Garage'!$B$2:$B$407,"w1415",'Cost and Weather Data by Garage'!$G$2:$G$407,"&gt;0")</f>
        <v>3431.5788521849499</v>
      </c>
      <c r="G25" s="3">
        <f>SUMIFS('Cost and Weather Data by Garage'!$G$2:$G$407,'Cost and Weather Data by Garage'!$A$2:$A$407,AWSSI!$B25,'Cost and Weather Data by Garage'!$B$2:$B$407,"w1516",'Cost and Weather Data by Garage'!$G$2:$G$407,"&gt;0")</f>
        <v>2221.56663387867</v>
      </c>
      <c r="H25" s="3">
        <f>SUMIFS('Cost and Weather Data by Garage'!$G$2:$G$407,'Cost and Weather Data by Garage'!$A$2:$A$407,AWSSI!$B25,'Cost and Weather Data by Garage'!$B$2:$B$407,"w1617",'Cost and Weather Data by Garage'!$G$2:$G$407,"&gt;0")</f>
        <v>4876.32674485794</v>
      </c>
      <c r="I25" s="3">
        <f>SUMIFS('Cost and Weather Data by Garage'!$G$2:$G$407,'Cost and Weather Data by Garage'!$A$2:$A$407,AWSSI!$B25,'Cost and Weather Data by Garage'!$B$2:$B$407,"w1718",'Cost and Weather Data by Garage'!$G$2:$G$407,"&gt;0")</f>
        <v>8043.19577078986</v>
      </c>
      <c r="J25" s="3">
        <f>SUMIFS('Cost and Weather Data by Garage'!$G$2:$G$407,'Cost and Weather Data by Garage'!$A$2:$A$407,AWSSI!$B25,'Cost and Weather Data by Garage'!$B$2:$B$407,"w1819",'Cost and Weather Data by Garage'!$G$2:$G$407,"&gt;0")</f>
        <v>9195.0404262733191</v>
      </c>
      <c r="K25" s="3">
        <f>SUMIFS('Cost and Weather Data by Garage'!$G$2:$G$407,'Cost and Weather Data by Garage'!$A$2:$A$407,AWSSI!$B25,'Cost and Weather Data by Garage'!$B$2:$B$407,"w1920",'Cost and Weather Data by Garage'!$G$2:$G$407,"&gt;0")</f>
        <v>5941.7943266478096</v>
      </c>
      <c r="L25" s="3">
        <f>SUMIFS('Cost and Weather Data by Garage'!$G$2:$G$407,'Cost and Weather Data by Garage'!$A$2:$A$407,AWSSI!$B25,'Cost and Weather Data by Garage'!$B$2:$B$407,"w2021",'Cost and Weather Data by Garage'!$G$2:$G$407,"&gt;0")</f>
        <v>3693.5710977508602</v>
      </c>
      <c r="M25" s="3">
        <f>SUMIFS('Cost and Weather Data by Garage'!$G$2:$G$407,'Cost and Weather Data by Garage'!$A$2:$A$407,AWSSI!$B25,'Cost and Weather Data by Garage'!$B$2:$B$407,"w2122",'Cost and Weather Data by Garage'!$G$2:$G$407,"&gt;0")</f>
        <v>0</v>
      </c>
    </row>
    <row r="26" spans="1:13" x14ac:dyDescent="0.35">
      <c r="A26">
        <v>1860</v>
      </c>
      <c r="B26" t="s">
        <v>82</v>
      </c>
      <c r="C26" s="3">
        <f>SUMIFS('Cost and Weather Data by Garage'!$G$2:$G$407,'Cost and Weather Data by Garage'!$A$2:$A$407,AWSSI!$B26,'Cost and Weather Data by Garage'!$B$2:$B$407,"w1112",'Cost and Weather Data by Garage'!$G$2:$G$407,"&gt;0")</f>
        <v>0</v>
      </c>
      <c r="D26" s="3">
        <f>SUMIFS('Cost and Weather Data by Garage'!$G$2:$G$407,'Cost and Weather Data by Garage'!$A$2:$A$407,AWSSI!$B26,'Cost and Weather Data by Garage'!$B$2:$B$407,"w1213",'Cost and Weather Data by Garage'!$G$2:$G$407,"&gt;0")</f>
        <v>4941.6036842558296</v>
      </c>
      <c r="E26" s="3">
        <f>SUMIFS('Cost and Weather Data by Garage'!$G$2:$G$407,'Cost and Weather Data by Garage'!$A$2:$A$407,AWSSI!$B26,'Cost and Weather Data by Garage'!$B$2:$B$407,"w1314",'Cost and Weather Data by Garage'!$G$2:$G$407,"&gt;0")</f>
        <v>5162.0354965685001</v>
      </c>
      <c r="F26" s="3">
        <f>SUMIFS('Cost and Weather Data by Garage'!$G$2:$G$407,'Cost and Weather Data by Garage'!$A$2:$A$407,AWSSI!$B26,'Cost and Weather Data by Garage'!$B$2:$B$407,"w1415",'Cost and Weather Data by Garage'!$G$2:$G$407,"&gt;0")</f>
        <v>5282.8452033461899</v>
      </c>
      <c r="G26" s="3">
        <f>SUMIFS('Cost and Weather Data by Garage'!$G$2:$G$407,'Cost and Weather Data by Garage'!$A$2:$A$407,AWSSI!$B26,'Cost and Weather Data by Garage'!$B$2:$B$407,"w1516",'Cost and Weather Data by Garage'!$G$2:$G$407,"&gt;0")</f>
        <v>3363.3023703506601</v>
      </c>
      <c r="H26" s="3">
        <f>SUMIFS('Cost and Weather Data by Garage'!$G$2:$G$407,'Cost and Weather Data by Garage'!$A$2:$A$407,AWSSI!$B26,'Cost and Weather Data by Garage'!$B$2:$B$407,"w1617",'Cost and Weather Data by Garage'!$G$2:$G$407,"&gt;0")</f>
        <v>6288.9392504714797</v>
      </c>
      <c r="I26" s="3">
        <f>SUMIFS('Cost and Weather Data by Garage'!$G$2:$G$407,'Cost and Weather Data by Garage'!$A$2:$A$407,AWSSI!$B26,'Cost and Weather Data by Garage'!$B$2:$B$407,"w1718",'Cost and Weather Data by Garage'!$G$2:$G$407,"&gt;0")</f>
        <v>6404.1103555134696</v>
      </c>
      <c r="J26" s="3">
        <f>SUMIFS('Cost and Weather Data by Garage'!$G$2:$G$407,'Cost and Weather Data by Garage'!$A$2:$A$407,AWSSI!$B26,'Cost and Weather Data by Garage'!$B$2:$B$407,"w1819",'Cost and Weather Data by Garage'!$G$2:$G$407,"&gt;0")</f>
        <v>7933.7844225155904</v>
      </c>
      <c r="K26" s="3">
        <f>SUMIFS('Cost and Weather Data by Garage'!$G$2:$G$407,'Cost and Weather Data by Garage'!$A$2:$A$407,AWSSI!$B26,'Cost and Weather Data by Garage'!$B$2:$B$407,"w1920",'Cost and Weather Data by Garage'!$G$2:$G$407,"&gt;0")</f>
        <v>5711.3536588228799</v>
      </c>
      <c r="L26" s="3">
        <f>SUMIFS('Cost and Weather Data by Garage'!$G$2:$G$407,'Cost and Weather Data by Garage'!$A$2:$A$407,AWSSI!$B26,'Cost and Weather Data by Garage'!$B$2:$B$407,"w2021",'Cost and Weather Data by Garage'!$G$2:$G$407,"&gt;0")</f>
        <v>4616.7201671531502</v>
      </c>
      <c r="M26" s="3">
        <f>SUMIFS('Cost and Weather Data by Garage'!$G$2:$G$407,'Cost and Weather Data by Garage'!$A$2:$A$407,AWSSI!$B26,'Cost and Weather Data by Garage'!$B$2:$B$407,"w2122",'Cost and Weather Data by Garage'!$G$2:$G$407,"&gt;0")</f>
        <v>4716.7637553115701</v>
      </c>
    </row>
    <row r="27" spans="1:13" x14ac:dyDescent="0.35">
      <c r="A27">
        <v>1530</v>
      </c>
      <c r="B27" t="s">
        <v>83</v>
      </c>
      <c r="C27" s="3">
        <f>SUMIFS('Cost and Weather Data by Garage'!$G$2:$G$407,'Cost and Weather Data by Garage'!$A$2:$A$407,AWSSI!$B27,'Cost and Weather Data by Garage'!$B$2:$B$407,"w1112",'Cost and Weather Data by Garage'!$G$2:$G$407,"&gt;0")</f>
        <v>2151.88869885956</v>
      </c>
      <c r="D27" s="3">
        <f>SUMIFS('Cost and Weather Data by Garage'!$G$2:$G$407,'Cost and Weather Data by Garage'!$A$2:$A$407,AWSSI!$B27,'Cost and Weather Data by Garage'!$B$2:$B$407,"w1213",'Cost and Weather Data by Garage'!$G$2:$G$407,"&gt;0")</f>
        <v>3793.5789440499302</v>
      </c>
      <c r="E27" s="3">
        <f>SUMIFS('Cost and Weather Data by Garage'!$G$2:$G$407,'Cost and Weather Data by Garage'!$A$2:$A$407,AWSSI!$B27,'Cost and Weather Data by Garage'!$B$2:$B$407,"w1314",'Cost and Weather Data by Garage'!$G$2:$G$407,"&gt;0")</f>
        <v>1261.47185157746</v>
      </c>
      <c r="F27" s="3">
        <f>SUMIFS('Cost and Weather Data by Garage'!$G$2:$G$407,'Cost and Weather Data by Garage'!$A$2:$A$407,AWSSI!$B27,'Cost and Weather Data by Garage'!$B$2:$B$407,"w1415",'Cost and Weather Data by Garage'!$G$2:$G$407,"&gt;0")</f>
        <v>3945.43383170057</v>
      </c>
      <c r="G27" s="3">
        <f>SUMIFS('Cost and Weather Data by Garage'!$G$2:$G$407,'Cost and Weather Data by Garage'!$A$2:$A$407,AWSSI!$B27,'Cost and Weather Data by Garage'!$B$2:$B$407,"w1516",'Cost and Weather Data by Garage'!$G$2:$G$407,"&gt;0")</f>
        <v>2606.2088098296799</v>
      </c>
      <c r="H27" s="3">
        <f>SUMIFS('Cost and Weather Data by Garage'!$G$2:$G$407,'Cost and Weather Data by Garage'!$A$2:$A$407,AWSSI!$B27,'Cost and Weather Data by Garage'!$B$2:$B$407,"w1617",'Cost and Weather Data by Garage'!$G$2:$G$407,"&gt;0")</f>
        <v>3775.20282784656</v>
      </c>
      <c r="I27" s="3">
        <f>SUMIFS('Cost and Weather Data by Garage'!$G$2:$G$407,'Cost and Weather Data by Garage'!$A$2:$A$407,AWSSI!$B27,'Cost and Weather Data by Garage'!$B$2:$B$407,"w1718",'Cost and Weather Data by Garage'!$G$2:$G$407,"&gt;0")</f>
        <v>7341.5421536715503</v>
      </c>
      <c r="J27" s="3">
        <f>SUMIFS('Cost and Weather Data by Garage'!$G$2:$G$407,'Cost and Weather Data by Garage'!$A$2:$A$407,AWSSI!$B27,'Cost and Weather Data by Garage'!$B$2:$B$407,"w1819",'Cost and Weather Data by Garage'!$G$2:$G$407,"&gt;0")</f>
        <v>6502.2379237238001</v>
      </c>
      <c r="K27" s="3">
        <f>SUMIFS('Cost and Weather Data by Garage'!$G$2:$G$407,'Cost and Weather Data by Garage'!$A$2:$A$407,AWSSI!$B27,'Cost and Weather Data by Garage'!$B$2:$B$407,"w1920",'Cost and Weather Data by Garage'!$G$2:$G$407,"&gt;0")</f>
        <v>5204.5176976852299</v>
      </c>
      <c r="L27" s="3">
        <f>SUMIFS('Cost and Weather Data by Garage'!$G$2:$G$407,'Cost and Weather Data by Garage'!$A$2:$A$407,AWSSI!$B27,'Cost and Weather Data by Garage'!$B$2:$B$407,"w2021",'Cost and Weather Data by Garage'!$G$2:$G$407,"&gt;0")</f>
        <v>4115.3636872344896</v>
      </c>
      <c r="M27" s="3">
        <f>SUMIFS('Cost and Weather Data by Garage'!$G$2:$G$407,'Cost and Weather Data by Garage'!$A$2:$A$407,AWSSI!$B27,'Cost and Weather Data by Garage'!$B$2:$B$407,"w2122",'Cost and Weather Data by Garage'!$G$2:$G$407,"&gt;0")</f>
        <v>4201.3526847991398</v>
      </c>
    </row>
    <row r="28" spans="1:13" x14ac:dyDescent="0.35">
      <c r="A28">
        <v>1730</v>
      </c>
      <c r="B28" t="s">
        <v>84</v>
      </c>
      <c r="C28" s="3">
        <f>SUMIFS('Cost and Weather Data by Garage'!$G$2:$G$407,'Cost and Weather Data by Garage'!$A$2:$A$407,AWSSI!$B28,'Cost and Weather Data by Garage'!$B$2:$B$407,"w1112",'Cost and Weather Data by Garage'!$G$2:$G$407,"&gt;0")</f>
        <v>2787.1565687789798</v>
      </c>
      <c r="D28" s="3">
        <f>SUMIFS('Cost and Weather Data by Garage'!$G$2:$G$407,'Cost and Weather Data by Garage'!$A$2:$A$407,AWSSI!$B28,'Cost and Weather Data by Garage'!$B$2:$B$407,"w1213",'Cost and Weather Data by Garage'!$G$2:$G$407,"&gt;0")</f>
        <v>3792.1271251931898</v>
      </c>
      <c r="E28" s="3">
        <f>SUMIFS('Cost and Weather Data by Garage'!$G$2:$G$407,'Cost and Weather Data by Garage'!$A$2:$A$407,AWSSI!$B28,'Cost and Weather Data by Garage'!$B$2:$B$407,"w1314",'Cost and Weather Data by Garage'!$G$2:$G$407,"&gt;0")</f>
        <v>3863.3716383307501</v>
      </c>
      <c r="F28" s="3">
        <f>SUMIFS('Cost and Weather Data by Garage'!$G$2:$G$407,'Cost and Weather Data by Garage'!$A$2:$A$407,AWSSI!$B28,'Cost and Weather Data by Garage'!$B$2:$B$407,"w1415",'Cost and Weather Data by Garage'!$G$2:$G$407,"&gt;0")</f>
        <v>4340.0228748068002</v>
      </c>
      <c r="G28" s="3">
        <f>SUMIFS('Cost and Weather Data by Garage'!$G$2:$G$407,'Cost and Weather Data by Garage'!$A$2:$A$407,AWSSI!$B28,'Cost and Weather Data by Garage'!$B$2:$B$407,"w1516",'Cost and Weather Data by Garage'!$G$2:$G$407,"&gt;0")</f>
        <v>3081.80633693972</v>
      </c>
      <c r="H28" s="3">
        <f>SUMIFS('Cost and Weather Data by Garage'!$G$2:$G$407,'Cost and Weather Data by Garage'!$A$2:$A$407,AWSSI!$B28,'Cost and Weather Data by Garage'!$B$2:$B$407,"w1617",'Cost and Weather Data by Garage'!$G$2:$G$407,"&gt;0")</f>
        <v>5165.2480680061799</v>
      </c>
      <c r="I28" s="3">
        <f>SUMIFS('Cost and Weather Data by Garage'!$G$2:$G$407,'Cost and Weather Data by Garage'!$A$2:$A$407,AWSSI!$B28,'Cost and Weather Data by Garage'!$B$2:$B$407,"w1718",'Cost and Weather Data by Garage'!$G$2:$G$407,"&gt;0")</f>
        <v>5427.6868624420304</v>
      </c>
      <c r="J28" s="3">
        <f>SUMIFS('Cost and Weather Data by Garage'!$G$2:$G$407,'Cost and Weather Data by Garage'!$A$2:$A$407,AWSSI!$B28,'Cost and Weather Data by Garage'!$B$2:$B$407,"w1819",'Cost and Weather Data by Garage'!$G$2:$G$407,"&gt;0")</f>
        <v>6396.8225656877803</v>
      </c>
      <c r="K28" s="3">
        <f>SUMIFS('Cost and Weather Data by Garage'!$G$2:$G$407,'Cost and Weather Data by Garage'!$A$2:$A$407,AWSSI!$B28,'Cost and Weather Data by Garage'!$B$2:$B$407,"w1920",'Cost and Weather Data by Garage'!$G$2:$G$407,"&gt;0")</f>
        <v>4716.9598918083402</v>
      </c>
      <c r="L28" s="3">
        <f>SUMIFS('Cost and Weather Data by Garage'!$G$2:$G$407,'Cost and Weather Data by Garage'!$A$2:$A$407,AWSSI!$B28,'Cost and Weather Data by Garage'!$B$2:$B$407,"w2021",'Cost and Weather Data by Garage'!$G$2:$G$407,"&gt;0")</f>
        <v>3745.3187789798999</v>
      </c>
      <c r="M28" s="3">
        <f>SUMIFS('Cost and Weather Data by Garage'!$G$2:$G$407,'Cost and Weather Data by Garage'!$A$2:$A$407,AWSSI!$B28,'Cost and Weather Data by Garage'!$B$2:$B$407,"w2122",'Cost and Weather Data by Garage'!$G$2:$G$407,"&gt;0")</f>
        <v>4123.1710973724803</v>
      </c>
    </row>
    <row r="29" spans="1:13" x14ac:dyDescent="0.35">
      <c r="A29">
        <v>1410</v>
      </c>
      <c r="B29" t="s">
        <v>85</v>
      </c>
      <c r="C29" s="3">
        <f>SUMIFS('Cost and Weather Data by Garage'!$G$2:$G$407,'Cost and Weather Data by Garage'!$A$2:$A$407,AWSSI!$B29,'Cost and Weather Data by Garage'!$B$2:$B$407,"w1112",'Cost and Weather Data by Garage'!$G$2:$G$407,"&gt;0")</f>
        <v>2482.6196963799098</v>
      </c>
      <c r="D29" s="3">
        <f>SUMIFS('Cost and Weather Data by Garage'!$G$2:$G$407,'Cost and Weather Data by Garage'!$A$2:$A$407,AWSSI!$B29,'Cost and Weather Data by Garage'!$B$2:$B$407,"w1213",'Cost and Weather Data by Garage'!$G$2:$G$407,"&gt;0")</f>
        <v>3435.3347191969701</v>
      </c>
      <c r="E29" s="3">
        <f>SUMIFS('Cost and Weather Data by Garage'!$G$2:$G$407,'Cost and Weather Data by Garage'!$A$2:$A$407,AWSSI!$B29,'Cost and Weather Data by Garage'!$B$2:$B$407,"w1314",'Cost and Weather Data by Garage'!$G$2:$G$407,"&gt;0")</f>
        <v>3677.86844786033</v>
      </c>
      <c r="F29" s="3">
        <f>SUMIFS('Cost and Weather Data by Garage'!$G$2:$G$407,'Cost and Weather Data by Garage'!$A$2:$A$407,AWSSI!$B29,'Cost and Weather Data by Garage'!$B$2:$B$407,"w1415",'Cost and Weather Data by Garage'!$G$2:$G$407,"&gt;0")</f>
        <v>0</v>
      </c>
      <c r="G29" s="3">
        <f>SUMIFS('Cost and Weather Data by Garage'!$G$2:$G$407,'Cost and Weather Data by Garage'!$A$2:$A$407,AWSSI!$B29,'Cost and Weather Data by Garage'!$B$2:$B$407,"w1516",'Cost and Weather Data by Garage'!$G$2:$G$407,"&gt;0")</f>
        <v>2800.8971120479</v>
      </c>
      <c r="H29" s="3">
        <f>SUMIFS('Cost and Weather Data by Garage'!$G$2:$G$407,'Cost and Weather Data by Garage'!$A$2:$A$407,AWSSI!$B29,'Cost and Weather Data by Garage'!$B$2:$B$407,"w1617",'Cost and Weather Data by Garage'!$G$2:$G$407,"&gt;0")</f>
        <v>5439.8918363797402</v>
      </c>
      <c r="I29" s="3">
        <f>SUMIFS('Cost and Weather Data by Garage'!$G$2:$G$407,'Cost and Weather Data by Garage'!$A$2:$A$407,AWSSI!$B29,'Cost and Weather Data by Garage'!$B$2:$B$407,"w1718",'Cost and Weather Data by Garage'!$G$2:$G$407,"&gt;0")</f>
        <v>5474.1440083483103</v>
      </c>
      <c r="J29" s="3">
        <f>SUMIFS('Cost and Weather Data by Garage'!$G$2:$G$407,'Cost and Weather Data by Garage'!$A$2:$A$407,AWSSI!$B29,'Cost and Weather Data by Garage'!$B$2:$B$407,"w1819",'Cost and Weather Data by Garage'!$G$2:$G$407,"&gt;0")</f>
        <v>2366.1519922479902</v>
      </c>
      <c r="K29" s="3">
        <f>SUMIFS('Cost and Weather Data by Garage'!$G$2:$G$407,'Cost and Weather Data by Garage'!$A$2:$A$407,AWSSI!$B29,'Cost and Weather Data by Garage'!$B$2:$B$407,"w1920",'Cost and Weather Data by Garage'!$G$2:$G$407,"&gt;0")</f>
        <v>0</v>
      </c>
      <c r="L29" s="3">
        <f>SUMIFS('Cost and Weather Data by Garage'!$G$2:$G$407,'Cost and Weather Data by Garage'!$A$2:$A$407,AWSSI!$B29,'Cost and Weather Data by Garage'!$B$2:$B$407,"w2021",'Cost and Weather Data by Garage'!$G$2:$G$407,"&gt;0")</f>
        <v>0</v>
      </c>
      <c r="M29" s="3">
        <f>SUMIFS('Cost and Weather Data by Garage'!$G$2:$G$407,'Cost and Weather Data by Garage'!$A$2:$A$407,AWSSI!$B29,'Cost and Weather Data by Garage'!$B$2:$B$407,"w2122",'Cost and Weather Data by Garage'!$G$2:$G$407,"&gt;0")</f>
        <v>0</v>
      </c>
    </row>
    <row r="30" spans="1:13" x14ac:dyDescent="0.35">
      <c r="A30">
        <v>1470</v>
      </c>
      <c r="B30" t="s">
        <v>86</v>
      </c>
      <c r="C30" s="3">
        <f>SUMIFS('Cost and Weather Data by Garage'!$G$2:$G$407,'Cost and Weather Data by Garage'!$A$2:$A$407,AWSSI!$B30,'Cost and Weather Data by Garage'!$B$2:$B$407,"w1112",'Cost and Weather Data by Garage'!$G$2:$G$407,"&gt;0")</f>
        <v>2926.6726172389299</v>
      </c>
      <c r="D30" s="3">
        <f>SUMIFS('Cost and Weather Data by Garage'!$G$2:$G$407,'Cost and Weather Data by Garage'!$A$2:$A$407,AWSSI!$B30,'Cost and Weather Data by Garage'!$B$2:$B$407,"w1213",'Cost and Weather Data by Garage'!$G$2:$G$407,"&gt;0")</f>
        <v>3988.8071001721801</v>
      </c>
      <c r="E30" s="3">
        <f>SUMIFS('Cost and Weather Data by Garage'!$G$2:$G$407,'Cost and Weather Data by Garage'!$A$2:$A$407,AWSSI!$B30,'Cost and Weather Data by Garage'!$B$2:$B$407,"w1314",'Cost and Weather Data by Garage'!$G$2:$G$407,"&gt;0")</f>
        <v>4768.5014686518698</v>
      </c>
      <c r="F30" s="3">
        <f>SUMIFS('Cost and Weather Data by Garage'!$G$2:$G$407,'Cost and Weather Data by Garage'!$A$2:$A$407,AWSSI!$B30,'Cost and Weather Data by Garage'!$B$2:$B$407,"w1415",'Cost and Weather Data by Garage'!$G$2:$G$407,"&gt;0")</f>
        <v>0</v>
      </c>
      <c r="G30" s="3">
        <f>SUMIFS('Cost and Weather Data by Garage'!$G$2:$G$407,'Cost and Weather Data by Garage'!$A$2:$A$407,AWSSI!$B30,'Cost and Weather Data by Garage'!$B$2:$B$407,"w1516",'Cost and Weather Data by Garage'!$G$2:$G$407,"&gt;0")</f>
        <v>4458.9406715284103</v>
      </c>
      <c r="H30" s="3">
        <f>SUMIFS('Cost and Weather Data by Garage'!$G$2:$G$407,'Cost and Weather Data by Garage'!$A$2:$A$407,AWSSI!$B30,'Cost and Weather Data by Garage'!$B$2:$B$407,"w1617",'Cost and Weather Data by Garage'!$G$2:$G$407,"&gt;0")</f>
        <v>4657.9554086903599</v>
      </c>
      <c r="I30" s="3">
        <f>SUMIFS('Cost and Weather Data by Garage'!$G$2:$G$407,'Cost and Weather Data by Garage'!$A$2:$A$407,AWSSI!$B30,'Cost and Weather Data by Garage'!$B$2:$B$407,"w1718",'Cost and Weather Data by Garage'!$G$2:$G$407,"&gt;0")</f>
        <v>7479.8876987744297</v>
      </c>
      <c r="J30" s="3">
        <f>SUMIFS('Cost and Weather Data by Garage'!$G$2:$G$407,'Cost and Weather Data by Garage'!$A$2:$A$407,AWSSI!$B30,'Cost and Weather Data by Garage'!$B$2:$B$407,"w1819",'Cost and Weather Data by Garage'!$G$2:$G$407,"&gt;0")</f>
        <v>2869.81186063</v>
      </c>
      <c r="K30" s="3">
        <f>SUMIFS('Cost and Weather Data by Garage'!$G$2:$G$407,'Cost and Weather Data by Garage'!$A$2:$A$407,AWSSI!$B30,'Cost and Weather Data by Garage'!$B$2:$B$407,"w1920",'Cost and Weather Data by Garage'!$G$2:$G$407,"&gt;0")</f>
        <v>0</v>
      </c>
      <c r="L30" s="3">
        <f>SUMIFS('Cost and Weather Data by Garage'!$G$2:$G$407,'Cost and Weather Data by Garage'!$A$2:$A$407,AWSSI!$B30,'Cost and Weather Data by Garage'!$B$2:$B$407,"w2021",'Cost and Weather Data by Garage'!$G$2:$G$407,"&gt;0")</f>
        <v>0</v>
      </c>
      <c r="M30" s="3">
        <f>SUMIFS('Cost and Weather Data by Garage'!$G$2:$G$407,'Cost and Weather Data by Garage'!$A$2:$A$407,AWSSI!$B30,'Cost and Weather Data by Garage'!$B$2:$B$407,"w2122",'Cost and Weather Data by Garage'!$G$2:$G$407,"&gt;0")</f>
        <v>0</v>
      </c>
    </row>
    <row r="31" spans="1:13" x14ac:dyDescent="0.35">
      <c r="A31">
        <v>1240</v>
      </c>
      <c r="B31" t="s">
        <v>115</v>
      </c>
      <c r="C31" s="3">
        <f>SUMIFS('Cost and Weather Data by Garage'!$G$2:$G$407,'Cost and Weather Data by Garage'!$A$2:$A$407,AWSSI!$B31,'Cost and Weather Data by Garage'!$B$2:$B$407,"w1112",'Cost and Weather Data by Garage'!$G$2:$G$407,"&gt;0")</f>
        <v>1649.9329013768599</v>
      </c>
      <c r="D31" s="3">
        <f>SUMIFS('Cost and Weather Data by Garage'!$G$2:$G$407,'Cost and Weather Data by Garage'!$A$2:$A$407,AWSSI!$B31,'Cost and Weather Data by Garage'!$B$2:$B$407,"w1213",'Cost and Weather Data by Garage'!$G$2:$G$407,"&gt;0")</f>
        <v>2942.1815463211001</v>
      </c>
      <c r="E31" s="3">
        <f>SUMIFS('Cost and Weather Data by Garage'!$G$2:$G$407,'Cost and Weather Data by Garage'!$A$2:$A$407,AWSSI!$B31,'Cost and Weather Data by Garage'!$B$2:$B$407,"w1314",'Cost and Weather Data by Garage'!$G$2:$G$407,"&gt;0")</f>
        <v>3195.13239050526</v>
      </c>
      <c r="F31" s="3">
        <f>SUMIFS('Cost and Weather Data by Garage'!$G$2:$G$407,'Cost and Weather Data by Garage'!$A$2:$A$407,AWSSI!$B31,'Cost and Weather Data by Garage'!$B$2:$B$407,"w1415",'Cost and Weather Data by Garage'!$G$2:$G$407,"&gt;0")</f>
        <v>3967.1013644009699</v>
      </c>
      <c r="G31" s="3">
        <f>SUMIFS('Cost and Weather Data by Garage'!$G$2:$G$407,'Cost and Weather Data by Garage'!$A$2:$A$407,AWSSI!$B31,'Cost and Weather Data by Garage'!$B$2:$B$407,"w1516",'Cost and Weather Data by Garage'!$G$2:$G$407,"&gt;0")</f>
        <v>2047.0899632421599</v>
      </c>
      <c r="H31" s="3">
        <f>SUMIFS('Cost and Weather Data by Garage'!$G$2:$G$407,'Cost and Weather Data by Garage'!$A$2:$A$407,AWSSI!$B31,'Cost and Weather Data by Garage'!$B$2:$B$407,"w1617",'Cost and Weather Data by Garage'!$G$2:$G$407,"&gt;0")</f>
        <v>4849.6890536415103</v>
      </c>
      <c r="I31" s="3">
        <f>SUMIFS('Cost and Weather Data by Garage'!$G$2:$G$407,'Cost and Weather Data by Garage'!$A$2:$A$407,AWSSI!$B31,'Cost and Weather Data by Garage'!$B$2:$B$407,"w1718",'Cost and Weather Data by Garage'!$G$2:$G$407,"&gt;0")</f>
        <v>5140.6919818079796</v>
      </c>
      <c r="J31" s="3">
        <f>SUMIFS('Cost and Weather Data by Garage'!$G$2:$G$407,'Cost and Weather Data by Garage'!$A$2:$A$407,AWSSI!$B31,'Cost and Weather Data by Garage'!$B$2:$B$407,"w1819",'Cost and Weather Data by Garage'!$G$2:$G$407,"&gt;0")</f>
        <v>5284.5054513737396</v>
      </c>
      <c r="K31" s="3">
        <f>SUMIFS('Cost and Weather Data by Garage'!$G$2:$G$407,'Cost and Weather Data by Garage'!$A$2:$A$407,AWSSI!$B31,'Cost and Weather Data by Garage'!$B$2:$B$407,"w1920",'Cost and Weather Data by Garage'!$G$2:$G$407,"&gt;0")</f>
        <v>3792.6194629617999</v>
      </c>
      <c r="L31" s="3">
        <f>SUMIFS('Cost and Weather Data by Garage'!$G$2:$G$407,'Cost and Weather Data by Garage'!$A$2:$A$407,AWSSI!$B31,'Cost and Weather Data by Garage'!$B$2:$B$407,"w2021",'Cost and Weather Data by Garage'!$G$2:$G$407,"&gt;0")</f>
        <v>3032.9061117687302</v>
      </c>
      <c r="M31" s="3">
        <f>SUMIFS('Cost and Weather Data by Garage'!$G$2:$G$407,'Cost and Weather Data by Garage'!$A$2:$A$407,AWSSI!$B31,'Cost and Weather Data by Garage'!$B$2:$B$407,"w2122",'Cost and Weather Data by Garage'!$G$2:$G$407,"&gt;0")</f>
        <v>3869.9017506697401</v>
      </c>
    </row>
    <row r="32" spans="1:13" x14ac:dyDescent="0.35">
      <c r="A32">
        <v>1430</v>
      </c>
      <c r="B32" t="s">
        <v>87</v>
      </c>
      <c r="C32" s="3">
        <f>SUMIFS('Cost and Weather Data by Garage'!$G$2:$G$407,'Cost and Weather Data by Garage'!$A$2:$A$407,AWSSI!$B32,'Cost and Weather Data by Garage'!$B$2:$B$407,"w1112",'Cost and Weather Data by Garage'!$G$2:$G$407,"&gt;0")</f>
        <v>3021.8552247860298</v>
      </c>
      <c r="D32" s="3">
        <f>SUMIFS('Cost and Weather Data by Garage'!$G$2:$G$407,'Cost and Weather Data by Garage'!$A$2:$A$407,AWSSI!$B32,'Cost and Weather Data by Garage'!$B$2:$B$407,"w1213",'Cost and Weather Data by Garage'!$G$2:$G$407,"&gt;0")</f>
        <v>4410.1921516748398</v>
      </c>
      <c r="E32" s="3">
        <f>SUMIFS('Cost and Weather Data by Garage'!$G$2:$G$407,'Cost and Weather Data by Garage'!$A$2:$A$407,AWSSI!$B32,'Cost and Weather Data by Garage'!$B$2:$B$407,"w1314",'Cost and Weather Data by Garage'!$G$2:$G$407,"&gt;0")</f>
        <v>3858.4441488389698</v>
      </c>
      <c r="F32" s="3">
        <f>SUMIFS('Cost and Weather Data by Garage'!$G$2:$G$407,'Cost and Weather Data by Garage'!$A$2:$A$407,AWSSI!$B32,'Cost and Weather Data by Garage'!$B$2:$B$407,"w1415",'Cost and Weather Data by Garage'!$G$2:$G$407,"&gt;0")</f>
        <v>3593.78068835468</v>
      </c>
      <c r="G32" s="3">
        <f>SUMIFS('Cost and Weather Data by Garage'!$G$2:$G$407,'Cost and Weather Data by Garage'!$A$2:$A$407,AWSSI!$B32,'Cost and Weather Data by Garage'!$B$2:$B$407,"w1516",'Cost and Weather Data by Garage'!$G$2:$G$407,"&gt;0")</f>
        <v>2050.6886470446302</v>
      </c>
      <c r="H32" s="3">
        <f>SUMIFS('Cost and Weather Data by Garage'!$G$2:$G$407,'Cost and Weather Data by Garage'!$A$2:$A$407,AWSSI!$B32,'Cost and Weather Data by Garage'!$B$2:$B$407,"w1617",'Cost and Weather Data by Garage'!$G$2:$G$407,"&gt;0")</f>
        <v>5745.6482652263203</v>
      </c>
      <c r="I32" s="3">
        <f>SUMIFS('Cost and Weather Data by Garage'!$G$2:$G$407,'Cost and Weather Data by Garage'!$A$2:$A$407,AWSSI!$B32,'Cost and Weather Data by Garage'!$B$2:$B$407,"w1718",'Cost and Weather Data by Garage'!$G$2:$G$407,"&gt;0")</f>
        <v>5223.3515081969599</v>
      </c>
      <c r="J32" s="3">
        <f>SUMIFS('Cost and Weather Data by Garage'!$G$2:$G$407,'Cost and Weather Data by Garage'!$A$2:$A$407,AWSSI!$B32,'Cost and Weather Data by Garage'!$B$2:$B$407,"w1819",'Cost and Weather Data by Garage'!$G$2:$G$407,"&gt;0")</f>
        <v>5353.22447905627</v>
      </c>
      <c r="K32" s="3">
        <f>SUMIFS('Cost and Weather Data by Garage'!$G$2:$G$407,'Cost and Weather Data by Garage'!$A$2:$A$407,AWSSI!$B32,'Cost and Weather Data by Garage'!$B$2:$B$407,"w1920",'Cost and Weather Data by Garage'!$G$2:$G$407,"&gt;0")</f>
        <v>3986.4010846446699</v>
      </c>
      <c r="L32" s="3">
        <f>SUMIFS('Cost and Weather Data by Garage'!$G$2:$G$407,'Cost and Weather Data by Garage'!$A$2:$A$407,AWSSI!$B32,'Cost and Weather Data by Garage'!$B$2:$B$407,"w2021",'Cost and Weather Data by Garage'!$G$2:$G$407,"&gt;0")</f>
        <v>2332.7377776478402</v>
      </c>
      <c r="M32" s="3">
        <f>SUMIFS('Cost and Weather Data by Garage'!$G$2:$G$407,'Cost and Weather Data by Garage'!$A$2:$A$407,AWSSI!$B32,'Cost and Weather Data by Garage'!$B$2:$B$407,"w2122",'Cost and Weather Data by Garage'!$G$2:$G$407,"&gt;0")</f>
        <v>3364.2663665134201</v>
      </c>
    </row>
    <row r="33" spans="1:13" x14ac:dyDescent="0.35">
      <c r="A33">
        <v>1840</v>
      </c>
      <c r="B33" t="s">
        <v>124</v>
      </c>
      <c r="C33" s="3">
        <f>SUMIFS('Cost and Weather Data by Garage'!$G$2:$G$407,'Cost and Weather Data by Garage'!$A$2:$A$407,AWSSI!$B33,'Cost and Weather Data by Garage'!$B$2:$B$407,"w1112",'Cost and Weather Data by Garage'!$G$2:$G$407,"&gt;0")</f>
        <v>2773.22815347697</v>
      </c>
      <c r="D33" s="3">
        <f>SUMIFS('Cost and Weather Data by Garage'!$G$2:$G$407,'Cost and Weather Data by Garage'!$A$2:$A$407,AWSSI!$B33,'Cost and Weather Data by Garage'!$B$2:$B$407,"w1213",'Cost and Weather Data by Garage'!$G$2:$G$407,"&gt;0")</f>
        <v>3926.2881760922601</v>
      </c>
      <c r="E33" s="3">
        <f>SUMIFS('Cost and Weather Data by Garage'!$G$2:$G$407,'Cost and Weather Data by Garage'!$A$2:$A$407,AWSSI!$B33,'Cost and Weather Data by Garage'!$B$2:$B$407,"w1314",'Cost and Weather Data by Garage'!$G$2:$G$407,"&gt;0")</f>
        <v>4085.7067789585699</v>
      </c>
      <c r="F33" s="3">
        <f>SUMIFS('Cost and Weather Data by Garage'!$G$2:$G$407,'Cost and Weather Data by Garage'!$A$2:$A$407,AWSSI!$B33,'Cost and Weather Data by Garage'!$B$2:$B$407,"w1415",'Cost and Weather Data by Garage'!$G$2:$G$407,"&gt;0")</f>
        <v>3992.33336573834</v>
      </c>
      <c r="G33" s="3">
        <f>SUMIFS('Cost and Weather Data by Garage'!$G$2:$G$407,'Cost and Weather Data by Garage'!$A$2:$A$407,AWSSI!$B33,'Cost and Weather Data by Garage'!$B$2:$B$407,"w1516",'Cost and Weather Data by Garage'!$G$2:$G$407,"&gt;0")</f>
        <v>3520.7693291650198</v>
      </c>
      <c r="H33" s="3">
        <f>SUMIFS('Cost and Weather Data by Garage'!$G$2:$G$407,'Cost and Weather Data by Garage'!$A$2:$A$407,AWSSI!$B33,'Cost and Weather Data by Garage'!$B$2:$B$407,"w1617",'Cost and Weather Data by Garage'!$G$2:$G$407,"&gt;0")</f>
        <v>5196.6464391152404</v>
      </c>
      <c r="I33" s="3">
        <f>SUMIFS('Cost and Weather Data by Garage'!$G$2:$G$407,'Cost and Weather Data by Garage'!$A$2:$A$407,AWSSI!$B33,'Cost and Weather Data by Garage'!$B$2:$B$407,"w1718",'Cost and Weather Data by Garage'!$G$2:$G$407,"&gt;0")</f>
        <v>5777.0147306375702</v>
      </c>
      <c r="J33" s="3">
        <f>SUMIFS('Cost and Weather Data by Garage'!$G$2:$G$407,'Cost and Weather Data by Garage'!$A$2:$A$407,AWSSI!$B33,'Cost and Weather Data by Garage'!$B$2:$B$407,"w1819",'Cost and Weather Data by Garage'!$G$2:$G$407,"&gt;0")</f>
        <v>7654.5092942699403</v>
      </c>
      <c r="K33" s="3">
        <f>SUMIFS('Cost and Weather Data by Garage'!$G$2:$G$407,'Cost and Weather Data by Garage'!$A$2:$A$407,AWSSI!$B33,'Cost and Weather Data by Garage'!$B$2:$B$407,"w1920",'Cost and Weather Data by Garage'!$G$2:$G$407,"&gt;0")</f>
        <v>5995.0131751968602</v>
      </c>
      <c r="L33" s="3">
        <f>SUMIFS('Cost and Weather Data by Garage'!$G$2:$G$407,'Cost and Weather Data by Garage'!$A$2:$A$407,AWSSI!$B33,'Cost and Weather Data by Garage'!$B$2:$B$407,"w2021",'Cost and Weather Data by Garage'!$G$2:$G$407,"&gt;0")</f>
        <v>0</v>
      </c>
      <c r="M33" s="3">
        <f>SUMIFS('Cost and Weather Data by Garage'!$G$2:$G$407,'Cost and Weather Data by Garage'!$A$2:$A$407,AWSSI!$B33,'Cost and Weather Data by Garage'!$B$2:$B$407,"w2122",'Cost and Weather Data by Garage'!$G$2:$G$407,"&gt;0")</f>
        <v>4601.1371090292296</v>
      </c>
    </row>
    <row r="34" spans="1:13" x14ac:dyDescent="0.35">
      <c r="A34">
        <v>1740</v>
      </c>
      <c r="B34" t="s">
        <v>121</v>
      </c>
      <c r="C34" s="3">
        <f>SUMIFS('Cost and Weather Data by Garage'!$G$2:$G$407,'Cost and Weather Data by Garage'!$A$2:$A$407,AWSSI!$B34,'Cost and Weather Data by Garage'!$B$2:$B$407,"w1112",'Cost and Weather Data by Garage'!$G$2:$G$407,"&gt;0")</f>
        <v>2756.4357178846399</v>
      </c>
      <c r="D34" s="3">
        <f>SUMIFS('Cost and Weather Data by Garage'!$G$2:$G$407,'Cost and Weather Data by Garage'!$A$2:$A$407,AWSSI!$B34,'Cost and Weather Data by Garage'!$B$2:$B$407,"w1213",'Cost and Weather Data by Garage'!$G$2:$G$407,"&gt;0")</f>
        <v>3571.5455368068101</v>
      </c>
      <c r="E34" s="3">
        <f>SUMIFS('Cost and Weather Data by Garage'!$G$2:$G$407,'Cost and Weather Data by Garage'!$A$2:$A$407,AWSSI!$B34,'Cost and Weather Data by Garage'!$B$2:$B$407,"w1314",'Cost and Weather Data by Garage'!$G$2:$G$407,"&gt;0")</f>
        <v>3990.4103813842498</v>
      </c>
      <c r="F34" s="3">
        <f>SUMIFS('Cost and Weather Data by Garage'!$G$2:$G$407,'Cost and Weather Data by Garage'!$A$2:$A$407,AWSSI!$B34,'Cost and Weather Data by Garage'!$B$2:$B$407,"w1415",'Cost and Weather Data by Garage'!$G$2:$G$407,"&gt;0")</f>
        <v>4605.9416869749402</v>
      </c>
      <c r="G34" s="3">
        <f>SUMIFS('Cost and Weather Data by Garage'!$G$2:$G$407,'Cost and Weather Data by Garage'!$A$2:$A$407,AWSSI!$B34,'Cost and Weather Data by Garage'!$B$2:$B$407,"w1516",'Cost and Weather Data by Garage'!$G$2:$G$407,"&gt;0")</f>
        <v>2884.54226691756</v>
      </c>
      <c r="H34" s="3">
        <f>SUMIFS('Cost and Weather Data by Garage'!$G$2:$G$407,'Cost and Weather Data by Garage'!$A$2:$A$407,AWSSI!$B34,'Cost and Weather Data by Garage'!$B$2:$B$407,"w1617",'Cost and Weather Data by Garage'!$G$2:$G$407,"&gt;0")</f>
        <v>5906.3278526698896</v>
      </c>
      <c r="I34" s="3">
        <f>SUMIFS('Cost and Weather Data by Garage'!$G$2:$G$407,'Cost and Weather Data by Garage'!$A$2:$A$407,AWSSI!$B34,'Cost and Weather Data by Garage'!$B$2:$B$407,"w1718",'Cost and Weather Data by Garage'!$G$2:$G$407,"&gt;0")</f>
        <v>5747.9804834911702</v>
      </c>
      <c r="J34" s="3">
        <f>SUMIFS('Cost and Weather Data by Garage'!$G$2:$G$407,'Cost and Weather Data by Garage'!$A$2:$A$407,AWSSI!$B34,'Cost and Weather Data by Garage'!$B$2:$B$407,"w1819",'Cost and Weather Data by Garage'!$G$2:$G$407,"&gt;0")</f>
        <v>6668.9876710779299</v>
      </c>
      <c r="K34" s="3">
        <f>SUMIFS('Cost and Weather Data by Garage'!$G$2:$G$407,'Cost and Weather Data by Garage'!$A$2:$A$407,AWSSI!$B34,'Cost and Weather Data by Garage'!$B$2:$B$407,"w1920",'Cost and Weather Data by Garage'!$G$2:$G$407,"&gt;0")</f>
        <v>5677.4240881841797</v>
      </c>
      <c r="L34" s="3">
        <f>SUMIFS('Cost and Weather Data by Garage'!$G$2:$G$407,'Cost and Weather Data by Garage'!$A$2:$A$407,AWSSI!$B34,'Cost and Weather Data by Garage'!$B$2:$B$407,"w2021",'Cost and Weather Data by Garage'!$G$2:$G$407,"&gt;0")</f>
        <v>3897.95631921522</v>
      </c>
      <c r="M34" s="3">
        <f>SUMIFS('Cost and Weather Data by Garage'!$G$2:$G$407,'Cost and Weather Data by Garage'!$A$2:$A$407,AWSSI!$B34,'Cost and Weather Data by Garage'!$B$2:$B$407,"w2122",'Cost and Weather Data by Garage'!$G$2:$G$407,"&gt;0")</f>
        <v>3924.2556374741598</v>
      </c>
    </row>
    <row r="35" spans="1:13" x14ac:dyDescent="0.35">
      <c r="A35">
        <v>1440</v>
      </c>
      <c r="B35" t="s">
        <v>117</v>
      </c>
      <c r="C35" s="3">
        <f>SUMIFS('Cost and Weather Data by Garage'!$G$2:$G$407,'Cost and Weather Data by Garage'!$A$2:$A$407,AWSSI!$B35,'Cost and Weather Data by Garage'!$B$2:$B$407,"w1112",'Cost and Weather Data by Garage'!$G$2:$G$407,"&gt;0")</f>
        <v>1655.8854634573199</v>
      </c>
      <c r="D35" s="3">
        <f>SUMIFS('Cost and Weather Data by Garage'!$G$2:$G$407,'Cost and Weather Data by Garage'!$A$2:$A$407,AWSSI!$B35,'Cost and Weather Data by Garage'!$B$2:$B$407,"w1213",'Cost and Weather Data by Garage'!$G$2:$G$407,"&gt;0")</f>
        <v>2553.45578617611</v>
      </c>
      <c r="E35" s="3">
        <f>SUMIFS('Cost and Weather Data by Garage'!$G$2:$G$407,'Cost and Weather Data by Garage'!$A$2:$A$407,AWSSI!$B35,'Cost and Weather Data by Garage'!$B$2:$B$407,"w1314",'Cost and Weather Data by Garage'!$G$2:$G$407,"&gt;0")</f>
        <v>3499.5590487406298</v>
      </c>
      <c r="F35" s="3">
        <f>SUMIFS('Cost and Weather Data by Garage'!$G$2:$G$407,'Cost and Weather Data by Garage'!$A$2:$A$407,AWSSI!$B35,'Cost and Weather Data by Garage'!$B$2:$B$407,"w1415",'Cost and Weather Data by Garage'!$G$2:$G$407,"&gt;0")</f>
        <v>3615.1836559900498</v>
      </c>
      <c r="G35" s="3">
        <f>SUMIFS('Cost and Weather Data by Garage'!$G$2:$G$407,'Cost and Weather Data by Garage'!$A$2:$A$407,AWSSI!$B35,'Cost and Weather Data by Garage'!$B$2:$B$407,"w1516",'Cost and Weather Data by Garage'!$G$2:$G$407,"&gt;0")</f>
        <v>1994.4494975119901</v>
      </c>
      <c r="H35" s="3">
        <f>SUMIFS('Cost and Weather Data by Garage'!$G$2:$G$407,'Cost and Weather Data by Garage'!$A$2:$A$407,AWSSI!$B35,'Cost and Weather Data by Garage'!$B$2:$B$407,"w1617",'Cost and Weather Data by Garage'!$G$2:$G$407,"&gt;0")</f>
        <v>4084.5479004426702</v>
      </c>
      <c r="I35" s="3">
        <f>SUMIFS('Cost and Weather Data by Garage'!$G$2:$G$407,'Cost and Weather Data by Garage'!$A$2:$A$407,AWSSI!$B35,'Cost and Weather Data by Garage'!$B$2:$B$407,"w1718",'Cost and Weather Data by Garage'!$G$2:$G$407,"&gt;0")</f>
        <v>4510.0755012079198</v>
      </c>
      <c r="J35" s="3">
        <f>SUMIFS('Cost and Weather Data by Garage'!$G$2:$G$407,'Cost and Weather Data by Garage'!$A$2:$A$407,AWSSI!$B35,'Cost and Weather Data by Garage'!$B$2:$B$407,"w1819",'Cost and Weather Data by Garage'!$G$2:$G$407,"&gt;0")</f>
        <v>6071.52738664345</v>
      </c>
      <c r="K35" s="3">
        <f>SUMIFS('Cost and Weather Data by Garage'!$G$2:$G$407,'Cost and Weather Data by Garage'!$A$2:$A$407,AWSSI!$B35,'Cost and Weather Data by Garage'!$B$2:$B$407,"w1920",'Cost and Weather Data by Garage'!$G$2:$G$407,"&gt;0")</f>
        <v>4342.3259678537997</v>
      </c>
      <c r="L35" s="3">
        <f>SUMIFS('Cost and Weather Data by Garage'!$G$2:$G$407,'Cost and Weather Data by Garage'!$A$2:$A$407,AWSSI!$B35,'Cost and Weather Data by Garage'!$B$2:$B$407,"w2021",'Cost and Weather Data by Garage'!$G$2:$G$407,"&gt;0")</f>
        <v>2782.0745143857198</v>
      </c>
      <c r="M35" s="3">
        <f>SUMIFS('Cost and Weather Data by Garage'!$G$2:$G$407,'Cost and Weather Data by Garage'!$A$2:$A$407,AWSSI!$B35,'Cost and Weather Data by Garage'!$B$2:$B$407,"w2122",'Cost and Weather Data by Garage'!$G$2:$G$407,"&gt;0")</f>
        <v>3627.7984089819402</v>
      </c>
    </row>
    <row r="36" spans="1:13" x14ac:dyDescent="0.35">
      <c r="A36">
        <v>1940</v>
      </c>
      <c r="B36" t="s">
        <v>88</v>
      </c>
      <c r="C36" s="3">
        <f>SUMIFS('Cost and Weather Data by Garage'!$G$2:$G$407,'Cost and Weather Data by Garage'!$A$2:$A$407,AWSSI!$B36,'Cost and Weather Data by Garage'!$B$2:$B$407,"w1112",'Cost and Weather Data by Garage'!$G$2:$G$407,"&gt;0")</f>
        <v>4050.1264058352899</v>
      </c>
      <c r="D36" s="3">
        <f>SUMIFS('Cost and Weather Data by Garage'!$G$2:$G$407,'Cost and Weather Data by Garage'!$A$2:$A$407,AWSSI!$B36,'Cost and Weather Data by Garage'!$B$2:$B$407,"w1213",'Cost and Weather Data by Garage'!$G$2:$G$407,"&gt;0")</f>
        <v>5045.5204216073698</v>
      </c>
      <c r="E36" s="3">
        <f>SUMIFS('Cost and Weather Data by Garage'!$G$2:$G$407,'Cost and Weather Data by Garage'!$A$2:$A$407,AWSSI!$B36,'Cost and Weather Data by Garage'!$B$2:$B$407,"w1314",'Cost and Weather Data by Garage'!$G$2:$G$407,"&gt;0")</f>
        <v>5217.2273777472201</v>
      </c>
      <c r="F36" s="3">
        <f>SUMIFS('Cost and Weather Data by Garage'!$G$2:$G$407,'Cost and Weather Data by Garage'!$A$2:$A$407,AWSSI!$B36,'Cost and Weather Data by Garage'!$B$2:$B$407,"w1415",'Cost and Weather Data by Garage'!$G$2:$G$407,"&gt;0")</f>
        <v>4682.31148918294</v>
      </c>
      <c r="G36" s="3">
        <f>SUMIFS('Cost and Weather Data by Garage'!$G$2:$G$407,'Cost and Weather Data by Garage'!$A$2:$A$407,AWSSI!$B36,'Cost and Weather Data by Garage'!$B$2:$B$407,"w1516",'Cost and Weather Data by Garage'!$G$2:$G$407,"&gt;0")</f>
        <v>3720.6390941551599</v>
      </c>
      <c r="H36" s="3">
        <f>SUMIFS('Cost and Weather Data by Garage'!$G$2:$G$407,'Cost and Weather Data by Garage'!$A$2:$A$407,AWSSI!$B36,'Cost and Weather Data by Garage'!$B$2:$B$407,"w1617",'Cost and Weather Data by Garage'!$G$2:$G$407,"&gt;0")</f>
        <v>3840.7005785644701</v>
      </c>
      <c r="I36" s="3">
        <f>SUMIFS('Cost and Weather Data by Garage'!$G$2:$G$407,'Cost and Weather Data by Garage'!$A$2:$A$407,AWSSI!$B36,'Cost and Weather Data by Garage'!$B$2:$B$407,"w1718",'Cost and Weather Data by Garage'!$G$2:$G$407,"&gt;0")</f>
        <v>6283.7029080979901</v>
      </c>
      <c r="J36" s="3">
        <f>SUMIFS('Cost and Weather Data by Garage'!$G$2:$G$407,'Cost and Weather Data by Garage'!$A$2:$A$407,AWSSI!$B36,'Cost and Weather Data by Garage'!$B$2:$B$407,"w1819",'Cost and Weather Data by Garage'!$G$2:$G$407,"&gt;0")</f>
        <v>8208.9330927421597</v>
      </c>
      <c r="K36" s="3">
        <f>SUMIFS('Cost and Weather Data by Garage'!$G$2:$G$407,'Cost and Weather Data by Garage'!$A$2:$A$407,AWSSI!$B36,'Cost and Weather Data by Garage'!$B$2:$B$407,"w1920",'Cost and Weather Data by Garage'!$G$2:$G$407,"&gt;0")</f>
        <v>5822.84441771209</v>
      </c>
      <c r="L36" s="3">
        <f>SUMIFS('Cost and Weather Data by Garage'!$G$2:$G$407,'Cost and Weather Data by Garage'!$A$2:$A$407,AWSSI!$B36,'Cost and Weather Data by Garage'!$B$2:$B$407,"w2021",'Cost and Weather Data by Garage'!$G$2:$G$407,"&gt;0")</f>
        <v>4820.2930056710702</v>
      </c>
      <c r="M36" s="3">
        <f>SUMIFS('Cost and Weather Data by Garage'!$G$2:$G$407,'Cost and Weather Data by Garage'!$A$2:$A$407,AWSSI!$B36,'Cost and Weather Data by Garage'!$B$2:$B$407,"w2122",'Cost and Weather Data by Garage'!$G$2:$G$407,"&gt;0")</f>
        <v>5673.8951900861102</v>
      </c>
    </row>
    <row r="37" spans="1:13" x14ac:dyDescent="0.35">
      <c r="A37">
        <v>1450</v>
      </c>
      <c r="B37" s="1" t="s">
        <v>118</v>
      </c>
      <c r="C37" s="3">
        <f>SUMIFS('Cost and Weather Data by Garage'!$G$2:$G$407,'Cost and Weather Data by Garage'!$A$2:$A$407,AWSSI!$B37,'Cost and Weather Data by Garage'!$B$2:$B$407,"w1112",'Cost and Weather Data by Garage'!$G$2:$G$407,"&gt;0")</f>
        <v>2501.0086188365499</v>
      </c>
      <c r="D37" s="3">
        <f>SUMIFS('Cost and Weather Data by Garage'!$G$2:$G$407,'Cost and Weather Data by Garage'!$A$2:$A$407,AWSSI!$B37,'Cost and Weather Data by Garage'!$B$2:$B$407,"w1213",'Cost and Weather Data by Garage'!$G$2:$G$407,"&gt;0")</f>
        <v>3576.68527939565</v>
      </c>
      <c r="E37" s="3">
        <f>SUMIFS('Cost and Weather Data by Garage'!$G$2:$G$407,'Cost and Weather Data by Garage'!$A$2:$A$407,AWSSI!$B37,'Cost and Weather Data by Garage'!$B$2:$B$407,"w1314",'Cost and Weather Data by Garage'!$G$2:$G$407,"&gt;0")</f>
        <v>4069.2085410418299</v>
      </c>
      <c r="F37" s="3">
        <f>SUMIFS('Cost and Weather Data by Garage'!$G$2:$G$407,'Cost and Weather Data by Garage'!$A$2:$A$407,AWSSI!$B37,'Cost and Weather Data by Garage'!$B$2:$B$407,"w1415",'Cost and Weather Data by Garage'!$G$2:$G$407,"&gt;0")</f>
        <v>4166.1468068336499</v>
      </c>
      <c r="G37" s="3">
        <f>SUMIFS('Cost and Weather Data by Garage'!$G$2:$G$407,'Cost and Weather Data by Garage'!$A$2:$A$407,AWSSI!$B37,'Cost and Weather Data by Garage'!$B$2:$B$407,"w1516",'Cost and Weather Data by Garage'!$G$2:$G$407,"&gt;0")</f>
        <v>2275.4981421391499</v>
      </c>
      <c r="H37" s="3">
        <f>SUMIFS('Cost and Weather Data by Garage'!$G$2:$G$407,'Cost and Weather Data by Garage'!$A$2:$A$407,AWSSI!$B37,'Cost and Weather Data by Garage'!$B$2:$B$407,"w1617",'Cost and Weather Data by Garage'!$G$2:$G$407,"&gt;0")</f>
        <v>4519.96033492676</v>
      </c>
      <c r="I37" s="3">
        <f>SUMIFS('Cost and Weather Data by Garage'!$G$2:$G$407,'Cost and Weather Data by Garage'!$A$2:$A$407,AWSSI!$B37,'Cost and Weather Data by Garage'!$B$2:$B$407,"w1718",'Cost and Weather Data by Garage'!$G$2:$G$407,"&gt;0")</f>
        <v>5300.8399271186199</v>
      </c>
      <c r="J37" s="3">
        <f>SUMIFS('Cost and Weather Data by Garage'!$G$2:$G$407,'Cost and Weather Data by Garage'!$A$2:$A$407,AWSSI!$B37,'Cost and Weather Data by Garage'!$B$2:$B$407,"w1819",'Cost and Weather Data by Garage'!$G$2:$G$407,"&gt;0")</f>
        <v>5781.3821870553602</v>
      </c>
      <c r="K37" s="3">
        <f>SUMIFS('Cost and Weather Data by Garage'!$G$2:$G$407,'Cost and Weather Data by Garage'!$A$2:$A$407,AWSSI!$B37,'Cost and Weather Data by Garage'!$B$2:$B$407,"w1920",'Cost and Weather Data by Garage'!$G$2:$G$407,"&gt;0")</f>
        <v>4409.5236096751996</v>
      </c>
      <c r="L37" s="3">
        <f>SUMIFS('Cost and Weather Data by Garage'!$G$2:$G$407,'Cost and Weather Data by Garage'!$A$2:$A$407,AWSSI!$B37,'Cost and Weather Data by Garage'!$B$2:$B$407,"w2021",'Cost and Weather Data by Garage'!$G$2:$G$407,"&gt;0")</f>
        <v>3124.8686702220198</v>
      </c>
      <c r="M37" s="3">
        <f>SUMIFS('Cost and Weather Data by Garage'!$G$2:$G$407,'Cost and Weather Data by Garage'!$A$2:$A$407,AWSSI!$B37,'Cost and Weather Data by Garage'!$B$2:$B$407,"w2122",'Cost and Weather Data by Garage'!$G$2:$G$407,"&gt;0")</f>
        <v>4193.0353249465097</v>
      </c>
    </row>
    <row r="38" spans="1:13" x14ac:dyDescent="0.35">
      <c r="A38">
        <v>1480</v>
      </c>
      <c r="B38" t="s">
        <v>89</v>
      </c>
      <c r="C38" s="3">
        <f>SUMIFS('Cost and Weather Data by Garage'!$G$2:$G$407,'Cost and Weather Data by Garage'!$A$2:$A$407,AWSSI!$B38,'Cost and Weather Data by Garage'!$B$2:$B$407,"w1112",'Cost and Weather Data by Garage'!$G$2:$G$407,"&gt;0")</f>
        <v>3578.56573029436</v>
      </c>
      <c r="D38" s="3">
        <f>SUMIFS('Cost and Weather Data by Garage'!$G$2:$G$407,'Cost and Weather Data by Garage'!$A$2:$A$407,AWSSI!$B38,'Cost and Weather Data by Garage'!$B$2:$B$407,"w1213",'Cost and Weather Data by Garage'!$G$2:$G$407,"&gt;0")</f>
        <v>4865.4254031196797</v>
      </c>
      <c r="E38" s="3">
        <f>SUMIFS('Cost and Weather Data by Garage'!$G$2:$G$407,'Cost and Weather Data by Garage'!$A$2:$A$407,AWSSI!$B38,'Cost and Weather Data by Garage'!$B$2:$B$407,"w1314",'Cost and Weather Data by Garage'!$G$2:$G$407,"&gt;0")</f>
        <v>4872.0482047502901</v>
      </c>
      <c r="F38" s="3">
        <f>SUMIFS('Cost and Weather Data by Garage'!$G$2:$G$407,'Cost and Weather Data by Garage'!$A$2:$A$407,AWSSI!$B38,'Cost and Weather Data by Garage'!$B$2:$B$407,"w1415",'Cost and Weather Data by Garage'!$G$2:$G$407,"&gt;0")</f>
        <v>4410.2542417489803</v>
      </c>
      <c r="G38" s="3">
        <f>SUMIFS('Cost and Weather Data by Garage'!$G$2:$G$407,'Cost and Weather Data by Garage'!$A$2:$A$407,AWSSI!$B38,'Cost and Weather Data by Garage'!$B$2:$B$407,"w1516",'Cost and Weather Data by Garage'!$G$2:$G$407,"&gt;0")</f>
        <v>2243.7870732663</v>
      </c>
      <c r="H38" s="3">
        <f>SUMIFS('Cost and Weather Data by Garage'!$G$2:$G$407,'Cost and Weather Data by Garage'!$A$2:$A$407,AWSSI!$B38,'Cost and Weather Data by Garage'!$B$2:$B$407,"w1617",'Cost and Weather Data by Garage'!$G$2:$G$407,"&gt;0")</f>
        <v>5881.3057743933396</v>
      </c>
      <c r="I38" s="3">
        <f>SUMIFS('Cost and Weather Data by Garage'!$G$2:$G$407,'Cost and Weather Data by Garage'!$A$2:$A$407,AWSSI!$B38,'Cost and Weather Data by Garage'!$B$2:$B$407,"w1718",'Cost and Weather Data by Garage'!$G$2:$G$407,"&gt;0")</f>
        <v>6190.6820135806101</v>
      </c>
      <c r="J38" s="3">
        <f>SUMIFS('Cost and Weather Data by Garage'!$G$2:$G$407,'Cost and Weather Data by Garage'!$A$2:$A$407,AWSSI!$B38,'Cost and Weather Data by Garage'!$B$2:$B$407,"w1819",'Cost and Weather Data by Garage'!$G$2:$G$407,"&gt;0")</f>
        <v>0</v>
      </c>
      <c r="K38" s="3">
        <f>SUMIFS('Cost and Weather Data by Garage'!$G$2:$G$407,'Cost and Weather Data by Garage'!$A$2:$A$407,AWSSI!$B38,'Cost and Weather Data by Garage'!$B$2:$B$407,"w1920",'Cost and Weather Data by Garage'!$G$2:$G$407,"&gt;0")</f>
        <v>0</v>
      </c>
      <c r="L38" s="3">
        <f>SUMIFS('Cost and Weather Data by Garage'!$G$2:$G$407,'Cost and Weather Data by Garage'!$A$2:$A$407,AWSSI!$B38,'Cost and Weather Data by Garage'!$B$2:$B$407,"w2021",'Cost and Weather Data by Garage'!$G$2:$G$407,"&gt;0")</f>
        <v>0</v>
      </c>
      <c r="M38" s="3">
        <f>SUMIFS('Cost and Weather Data by Garage'!$G$2:$G$407,'Cost and Weather Data by Garage'!$A$2:$A$407,AWSSI!$B38,'Cost and Weather Data by Garage'!$B$2:$B$407,"w2122",'Cost and Weather Data by Garage'!$G$2:$G$407,"&gt;0")</f>
        <v>0</v>
      </c>
    </row>
    <row r="39" spans="1:13" x14ac:dyDescent="0.35">
      <c r="A39">
        <v>1130</v>
      </c>
      <c r="B39" t="s">
        <v>128</v>
      </c>
      <c r="C39" s="3">
        <f>SUMIFS('Cost and Weather Data by Garage'!$G$2:$G$407,'Cost and Weather Data by Garage'!$A$2:$A$407,AWSSI!$B39,'Cost and Weather Data by Garage'!$B$2:$B$407,"w1112",'Cost and Weather Data by Garage'!$G$2:$G$407,"&gt;0")</f>
        <v>0</v>
      </c>
      <c r="D39" s="3">
        <f>SUMIFS('Cost and Weather Data by Garage'!$G$2:$G$407,'Cost and Weather Data by Garage'!$A$2:$A$407,AWSSI!$B39,'Cost and Weather Data by Garage'!$B$2:$B$407,"w1213",'Cost and Weather Data by Garage'!$G$2:$G$407,"&gt;0")</f>
        <v>0</v>
      </c>
      <c r="E39" s="3">
        <f>SUMIFS('Cost and Weather Data by Garage'!$G$2:$G$407,'Cost and Weather Data by Garage'!$A$2:$A$407,AWSSI!$B39,'Cost and Weather Data by Garage'!$B$2:$B$407,"w1314",'Cost and Weather Data by Garage'!$G$2:$G$407,"&gt;0")</f>
        <v>0</v>
      </c>
      <c r="F39" s="3">
        <f>SUMIFS('Cost and Weather Data by Garage'!$G$2:$G$407,'Cost and Weather Data by Garage'!$A$2:$A$407,AWSSI!$B39,'Cost and Weather Data by Garage'!$B$2:$B$407,"w1415",'Cost and Weather Data by Garage'!$G$2:$G$407,"&gt;0")</f>
        <v>0</v>
      </c>
      <c r="G39" s="3">
        <f>SUMIFS('Cost and Weather Data by Garage'!$G$2:$G$407,'Cost and Weather Data by Garage'!$A$2:$A$407,AWSSI!$B39,'Cost and Weather Data by Garage'!$B$2:$B$407,"w1516",'Cost and Weather Data by Garage'!$G$2:$G$407,"&gt;0")</f>
        <v>3478.70276554564</v>
      </c>
      <c r="H39" s="3">
        <f>SUMIFS('Cost and Weather Data by Garage'!$G$2:$G$407,'Cost and Weather Data by Garage'!$A$2:$A$407,AWSSI!$B39,'Cost and Weather Data by Garage'!$B$2:$B$407,"w1617",'Cost and Weather Data by Garage'!$G$2:$G$407,"&gt;0")</f>
        <v>6990.5001104139801</v>
      </c>
      <c r="I39" s="3">
        <f>SUMIFS('Cost and Weather Data by Garage'!$G$2:$G$407,'Cost and Weather Data by Garage'!$A$2:$A$407,AWSSI!$B39,'Cost and Weather Data by Garage'!$B$2:$B$407,"w1718",'Cost and Weather Data by Garage'!$G$2:$G$407,"&gt;0")</f>
        <v>6808.8489017055699</v>
      </c>
      <c r="J39" s="3">
        <f>SUMIFS('Cost and Weather Data by Garage'!$G$2:$G$407,'Cost and Weather Data by Garage'!$A$2:$A$407,AWSSI!$B39,'Cost and Weather Data by Garage'!$B$2:$B$407,"w1819",'Cost and Weather Data by Garage'!$G$2:$G$407,"&gt;0")</f>
        <v>7488.9775664757099</v>
      </c>
      <c r="K39" s="3">
        <f>SUMIFS('Cost and Weather Data by Garage'!$G$2:$G$407,'Cost and Weather Data by Garage'!$A$2:$A$407,AWSSI!$B39,'Cost and Weather Data by Garage'!$B$2:$B$407,"w1920",'Cost and Weather Data by Garage'!$G$2:$G$407,"&gt;0")</f>
        <v>5332.0732499382902</v>
      </c>
      <c r="L39" s="3">
        <f>SUMIFS('Cost and Weather Data by Garage'!$G$2:$G$407,'Cost and Weather Data by Garage'!$A$2:$A$407,AWSSI!$B39,'Cost and Weather Data by Garage'!$B$2:$B$407,"w2021",'Cost and Weather Data by Garage'!$G$2:$G$407,"&gt;0")</f>
        <v>4791.0019095124899</v>
      </c>
      <c r="M39" s="3">
        <f>SUMIFS('Cost and Weather Data by Garage'!$G$2:$G$407,'Cost and Weather Data by Garage'!$A$2:$A$407,AWSSI!$B39,'Cost and Weather Data by Garage'!$B$2:$B$407,"w2122",'Cost and Weather Data by Garage'!$G$2:$G$407,"&gt;0")</f>
        <v>5598.9303482587002</v>
      </c>
    </row>
    <row r="40" spans="1:13" x14ac:dyDescent="0.35">
      <c r="A40">
        <v>1460</v>
      </c>
      <c r="B40" t="s">
        <v>119</v>
      </c>
      <c r="C40" s="3">
        <f>SUMIFS('Cost and Weather Data by Garage'!$G$2:$G$407,'Cost and Weather Data by Garage'!$A$2:$A$407,AWSSI!$B40,'Cost and Weather Data by Garage'!$B$2:$B$407,"w1112",'Cost and Weather Data by Garage'!$G$2:$G$407,"&gt;0")</f>
        <v>2188.8264874944998</v>
      </c>
      <c r="D40" s="3">
        <f>SUMIFS('Cost and Weather Data by Garage'!$G$2:$G$407,'Cost and Weather Data by Garage'!$A$2:$A$407,AWSSI!$B40,'Cost and Weather Data by Garage'!$B$2:$B$407,"w1213",'Cost and Weather Data by Garage'!$G$2:$G$407,"&gt;0")</f>
        <v>3151.3169713012499</v>
      </c>
      <c r="E40" s="3">
        <f>SUMIFS('Cost and Weather Data by Garage'!$G$2:$G$407,'Cost and Weather Data by Garage'!$A$2:$A$407,AWSSI!$B40,'Cost and Weather Data by Garage'!$B$2:$B$407,"w1314",'Cost and Weather Data by Garage'!$G$2:$G$407,"&gt;0")</f>
        <v>3700.9047542552198</v>
      </c>
      <c r="F40" s="3">
        <f>SUMIFS('Cost and Weather Data by Garage'!$G$2:$G$407,'Cost and Weather Data by Garage'!$A$2:$A$407,AWSSI!$B40,'Cost and Weather Data by Garage'!$B$2:$B$407,"w1415",'Cost and Weather Data by Garage'!$G$2:$G$407,"&gt;0")</f>
        <v>3957.08766072763</v>
      </c>
      <c r="G40" s="3">
        <f>SUMIFS('Cost and Weather Data by Garage'!$G$2:$G$407,'Cost and Weather Data by Garage'!$A$2:$A$407,AWSSI!$B40,'Cost and Weather Data by Garage'!$B$2:$B$407,"w1516",'Cost and Weather Data by Garage'!$G$2:$G$407,"&gt;0")</f>
        <v>2210.4499326009</v>
      </c>
      <c r="H40" s="3">
        <f>SUMIFS('Cost and Weather Data by Garage'!$G$2:$G$407,'Cost and Weather Data by Garage'!$A$2:$A$407,AWSSI!$B40,'Cost and Weather Data by Garage'!$B$2:$B$407,"w1617",'Cost and Weather Data by Garage'!$G$2:$G$407,"&gt;0")</f>
        <v>4089.4900018857702</v>
      </c>
      <c r="I40" s="3">
        <f>SUMIFS('Cost and Weather Data by Garage'!$G$2:$G$407,'Cost and Weather Data by Garage'!$A$2:$A$407,AWSSI!$B40,'Cost and Weather Data by Garage'!$B$2:$B$407,"w1718",'Cost and Weather Data by Garage'!$G$2:$G$407,"&gt;0")</f>
        <v>4328.3698499060602</v>
      </c>
      <c r="J40" s="3">
        <f>SUMIFS('Cost and Weather Data by Garage'!$G$2:$G$407,'Cost and Weather Data by Garage'!$A$2:$A$407,AWSSI!$B40,'Cost and Weather Data by Garage'!$B$2:$B$407,"w1819",'Cost and Weather Data by Garage'!$G$2:$G$407,"&gt;0")</f>
        <v>4642.5704547518098</v>
      </c>
      <c r="K40" s="3">
        <f>SUMIFS('Cost and Weather Data by Garage'!$G$2:$G$407,'Cost and Weather Data by Garage'!$A$2:$A$407,AWSSI!$B40,'Cost and Weather Data by Garage'!$B$2:$B$407,"w1920",'Cost and Weather Data by Garage'!$G$2:$G$407,"&gt;0")</f>
        <v>3813.6074928235598</v>
      </c>
      <c r="L40" s="3">
        <f>SUMIFS('Cost and Weather Data by Garage'!$G$2:$G$407,'Cost and Weather Data by Garage'!$A$2:$A$407,AWSSI!$B40,'Cost and Weather Data by Garage'!$B$2:$B$407,"w2021",'Cost and Weather Data by Garage'!$G$2:$G$407,"&gt;0")</f>
        <v>2282.7950718341599</v>
      </c>
      <c r="M40" s="3">
        <f>SUMIFS('Cost and Weather Data by Garage'!$G$2:$G$407,'Cost and Weather Data by Garage'!$A$2:$A$407,AWSSI!$B40,'Cost and Weather Data by Garage'!$B$2:$B$407,"w2122",'Cost and Weather Data by Garage'!$G$2:$G$407,"&gt;0")</f>
        <v>3287.69124929283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0"/>
  <sheetViews>
    <sheetView workbookViewId="0">
      <selection activeCell="A5" sqref="A5"/>
    </sheetView>
  </sheetViews>
  <sheetFormatPr defaultRowHeight="14.5" x14ac:dyDescent="0.35"/>
  <cols>
    <col min="1" max="1" width="10.453125" customWidth="1"/>
    <col min="2" max="2" width="17.453125" customWidth="1"/>
    <col min="3" max="13" width="9.81640625" customWidth="1"/>
  </cols>
  <sheetData>
    <row r="1" spans="1:13" x14ac:dyDescent="0.35">
      <c r="A1" t="s">
        <v>66</v>
      </c>
      <c r="B1" t="s">
        <v>67</v>
      </c>
      <c r="C1" s="10" t="s">
        <v>90</v>
      </c>
      <c r="D1" s="10" t="s">
        <v>91</v>
      </c>
      <c r="E1" s="10" t="s">
        <v>92</v>
      </c>
      <c r="F1" s="10" t="s">
        <v>93</v>
      </c>
      <c r="G1" s="10" t="s">
        <v>94</v>
      </c>
      <c r="H1" s="10" t="s">
        <v>95</v>
      </c>
      <c r="I1" s="10" t="s">
        <v>96</v>
      </c>
      <c r="J1" s="10" t="s">
        <v>97</v>
      </c>
      <c r="K1" s="10" t="s">
        <v>98</v>
      </c>
      <c r="L1" s="10" t="s">
        <v>99</v>
      </c>
      <c r="M1" s="10" t="s">
        <v>100</v>
      </c>
    </row>
    <row r="2" spans="1:13" x14ac:dyDescent="0.35">
      <c r="A2">
        <v>1950</v>
      </c>
      <c r="B2" s="7" t="s">
        <v>127</v>
      </c>
      <c r="H2" s="12">
        <v>0</v>
      </c>
      <c r="I2" s="12">
        <v>0</v>
      </c>
      <c r="J2" s="12">
        <v>8.4265182251138313</v>
      </c>
      <c r="K2" s="12">
        <v>0.84905234350228853</v>
      </c>
      <c r="L2" s="12">
        <v>10.176992207876889</v>
      </c>
      <c r="M2" s="12">
        <v>4.7213253036997278</v>
      </c>
    </row>
    <row r="3" spans="1:13" x14ac:dyDescent="0.35">
      <c r="A3">
        <v>1110</v>
      </c>
      <c r="B3" s="8" t="s">
        <v>68</v>
      </c>
      <c r="H3" s="12">
        <v>6.2231934909738102</v>
      </c>
      <c r="I3" s="12">
        <v>8.2877767713365511</v>
      </c>
      <c r="J3" s="12">
        <v>0</v>
      </c>
      <c r="K3" s="12">
        <v>5.5778651368985637</v>
      </c>
      <c r="L3" s="12">
        <v>3.632645610456894</v>
      </c>
      <c r="M3" s="12">
        <v>5.2442858130020777</v>
      </c>
    </row>
    <row r="4" spans="1:13" x14ac:dyDescent="0.35">
      <c r="A4">
        <v>1710</v>
      </c>
      <c r="B4" s="7" t="s">
        <v>69</v>
      </c>
      <c r="H4" s="12">
        <v>4.0350760392829885</v>
      </c>
      <c r="I4" s="12">
        <v>4.7928395129243544</v>
      </c>
      <c r="J4" s="12">
        <v>0.3511040558879866</v>
      </c>
      <c r="K4" s="12">
        <v>2.5921286910967658</v>
      </c>
      <c r="L4" s="12">
        <v>2.4167558451602407</v>
      </c>
      <c r="M4" s="12">
        <v>2.8416351549305836</v>
      </c>
    </row>
    <row r="5" spans="1:13" x14ac:dyDescent="0.35">
      <c r="A5">
        <v>1910</v>
      </c>
      <c r="B5" s="8" t="s">
        <v>126</v>
      </c>
      <c r="H5" s="12">
        <v>0</v>
      </c>
      <c r="I5" s="12">
        <v>0</v>
      </c>
      <c r="J5" s="12">
        <v>26.707537667215128</v>
      </c>
      <c r="K5" s="12">
        <v>24.27696374345226</v>
      </c>
      <c r="L5" s="12">
        <v>16.185545873247634</v>
      </c>
      <c r="M5" s="12">
        <v>20.400789562205848</v>
      </c>
    </row>
    <row r="6" spans="1:13" x14ac:dyDescent="0.35">
      <c r="A6">
        <v>1810</v>
      </c>
      <c r="B6" s="7" t="s">
        <v>70</v>
      </c>
      <c r="H6" s="12">
        <v>3.1924033493048216</v>
      </c>
      <c r="I6" s="12">
        <v>2.6774832183876054</v>
      </c>
      <c r="J6" s="12">
        <v>3.1702921318248274</v>
      </c>
      <c r="K6" s="12">
        <v>1.6902229931413599</v>
      </c>
      <c r="L6" s="12">
        <v>1.9814891206894001</v>
      </c>
      <c r="M6" s="12">
        <v>3.9843171296296296</v>
      </c>
    </row>
    <row r="7" spans="1:13" x14ac:dyDescent="0.35">
      <c r="A7">
        <v>1310</v>
      </c>
      <c r="B7" s="8" t="s">
        <v>116</v>
      </c>
      <c r="H7" s="12">
        <v>2.9477890853953088</v>
      </c>
      <c r="I7" s="12">
        <v>2.4177199657318291</v>
      </c>
      <c r="J7" s="12">
        <v>4.2192392963511081</v>
      </c>
      <c r="K7" s="12">
        <v>2.4229139524625554</v>
      </c>
      <c r="L7" s="12">
        <v>1.586350708152082</v>
      </c>
      <c r="M7" s="12">
        <v>1.8837442455736408</v>
      </c>
    </row>
    <row r="8" spans="1:13" x14ac:dyDescent="0.35">
      <c r="A8">
        <v>1210</v>
      </c>
      <c r="B8" s="7" t="s">
        <v>113</v>
      </c>
      <c r="H8" s="12">
        <v>5.0509200359239284</v>
      </c>
      <c r="I8" s="12">
        <v>5.6209400796535345</v>
      </c>
      <c r="J8" s="12">
        <v>4.8358457990199284</v>
      </c>
      <c r="K8" s="12">
        <v>0.95337053367166535</v>
      </c>
      <c r="L8" s="12">
        <v>1.063795889572118</v>
      </c>
      <c r="M8" s="12">
        <v>1.0262311907342101</v>
      </c>
    </row>
    <row r="9" spans="1:13" x14ac:dyDescent="0.35">
      <c r="A9">
        <v>1511</v>
      </c>
      <c r="B9" s="8" t="s">
        <v>71</v>
      </c>
      <c r="H9" s="12">
        <v>0</v>
      </c>
      <c r="I9" s="12">
        <v>4.890466105524907</v>
      </c>
      <c r="J9" s="12">
        <v>3.274440400769981</v>
      </c>
      <c r="K9" s="12">
        <v>2.4016031312567625</v>
      </c>
      <c r="L9" s="12">
        <v>1.869229865193855</v>
      </c>
      <c r="M9" s="12">
        <v>2.3533126979418908</v>
      </c>
    </row>
    <row r="10" spans="1:13" x14ac:dyDescent="0.35">
      <c r="A10">
        <v>1320</v>
      </c>
      <c r="B10" s="7" t="s">
        <v>133</v>
      </c>
      <c r="H10" s="12">
        <v>3.1380025584795335</v>
      </c>
      <c r="I10" s="12">
        <v>3.0109756260513252</v>
      </c>
      <c r="J10" s="12">
        <v>2.9070934756294116</v>
      </c>
      <c r="K10" s="12">
        <v>1.1248180642149752</v>
      </c>
      <c r="L10" s="12">
        <v>1.6499245151923363</v>
      </c>
      <c r="M10" s="12">
        <v>5.1103492637671186</v>
      </c>
    </row>
    <row r="11" spans="1:13" x14ac:dyDescent="0.35">
      <c r="A11">
        <v>1512</v>
      </c>
      <c r="B11" s="8" t="s">
        <v>72</v>
      </c>
      <c r="H11" s="12">
        <v>1.817817933064644</v>
      </c>
      <c r="I11" s="12">
        <v>4.890466105524907</v>
      </c>
      <c r="J11" s="12">
        <v>3.3162504101999852</v>
      </c>
      <c r="K11" s="12">
        <v>2.2200265262656678</v>
      </c>
      <c r="L11" s="12">
        <v>1.3179569314032342</v>
      </c>
      <c r="M11" s="12">
        <v>2.5300098689290409</v>
      </c>
    </row>
    <row r="12" spans="1:13" x14ac:dyDescent="0.35">
      <c r="A12">
        <v>1920</v>
      </c>
      <c r="B12" s="7" t="s">
        <v>73</v>
      </c>
      <c r="H12" s="12">
        <v>13.908875112369218</v>
      </c>
      <c r="I12" s="12">
        <v>32.406936269194496</v>
      </c>
      <c r="J12" s="12">
        <v>6.0458269942225185</v>
      </c>
      <c r="K12" s="12">
        <v>22.114853770679787</v>
      </c>
      <c r="L12" s="12">
        <v>4.8549974069155084</v>
      </c>
      <c r="M12" s="12">
        <v>29.474398943631584</v>
      </c>
    </row>
    <row r="13" spans="1:13" x14ac:dyDescent="0.35">
      <c r="A13">
        <v>1120</v>
      </c>
      <c r="B13" s="8" t="s">
        <v>74</v>
      </c>
      <c r="H13" s="12">
        <v>3.2478076531909488</v>
      </c>
      <c r="I13" s="12">
        <v>78.708472509577874</v>
      </c>
      <c r="J13" s="12">
        <v>4.5458002098324011</v>
      </c>
      <c r="K13" s="12">
        <v>6.0972511976510553E-2</v>
      </c>
      <c r="L13" s="12">
        <v>0.5691861088122665</v>
      </c>
      <c r="M13" s="12">
        <v>6.3894322724428436</v>
      </c>
    </row>
    <row r="14" spans="1:13" x14ac:dyDescent="0.35">
      <c r="A14">
        <v>1209</v>
      </c>
      <c r="B14" s="7" t="s">
        <v>75</v>
      </c>
      <c r="H14" s="12">
        <v>1.8367556065425663</v>
      </c>
      <c r="I14" s="12">
        <v>2.8604921346498053</v>
      </c>
      <c r="J14" s="12">
        <v>2.6306600585200925</v>
      </c>
      <c r="K14" s="12">
        <v>1.4411520711089676</v>
      </c>
      <c r="L14" s="12">
        <v>1.5405671296296297</v>
      </c>
      <c r="M14" s="12">
        <v>1.7318287037037032</v>
      </c>
    </row>
    <row r="15" spans="1:13" x14ac:dyDescent="0.35">
      <c r="A15">
        <v>1750</v>
      </c>
      <c r="B15" s="8" t="s">
        <v>122</v>
      </c>
      <c r="H15" s="12">
        <v>9.8618453054697586</v>
      </c>
      <c r="I15" s="12">
        <v>14.797736787686185</v>
      </c>
      <c r="J15" s="12">
        <v>11.485408574257884</v>
      </c>
      <c r="K15" s="12">
        <v>10.306417178833762</v>
      </c>
      <c r="L15" s="12">
        <v>12.885288231347452</v>
      </c>
      <c r="M15" s="12">
        <v>10.243976052575631</v>
      </c>
    </row>
    <row r="16" spans="1:13" x14ac:dyDescent="0.35">
      <c r="A16">
        <v>1820</v>
      </c>
      <c r="B16" s="7" t="s">
        <v>123</v>
      </c>
      <c r="H16" s="12">
        <v>13.908875112369218</v>
      </c>
      <c r="I16" s="12">
        <v>32.406936269194496</v>
      </c>
      <c r="J16" s="12">
        <v>21.826858143886433</v>
      </c>
      <c r="K16" s="12">
        <v>3.9187658564243506</v>
      </c>
      <c r="L16" s="12">
        <v>6.0795563999483866</v>
      </c>
      <c r="M16" s="12">
        <v>14.513536386729722</v>
      </c>
    </row>
    <row r="17" spans="1:13" x14ac:dyDescent="0.35">
      <c r="A17">
        <v>1850</v>
      </c>
      <c r="B17" s="8" t="s">
        <v>125</v>
      </c>
      <c r="H17" s="12">
        <v>3.1084486349109222</v>
      </c>
      <c r="I17" s="12">
        <v>6.6745017991178166</v>
      </c>
      <c r="J17" s="12">
        <v>11.437997937643566</v>
      </c>
      <c r="K17" s="12">
        <v>1.9115839265482042</v>
      </c>
      <c r="L17" s="12">
        <v>2.835878188666161</v>
      </c>
      <c r="M17" s="12">
        <v>0.66115740209194118</v>
      </c>
    </row>
    <row r="18" spans="1:13" x14ac:dyDescent="0.35">
      <c r="A18">
        <v>1930</v>
      </c>
      <c r="B18" s="7" t="s">
        <v>76</v>
      </c>
      <c r="H18" s="12">
        <v>0</v>
      </c>
      <c r="I18" s="12">
        <v>0</v>
      </c>
      <c r="J18" s="12">
        <v>6.0458269942225185</v>
      </c>
      <c r="K18" s="12">
        <v>3.9187658564243506</v>
      </c>
      <c r="L18" s="12">
        <v>6.0795563999483866</v>
      </c>
      <c r="M18" s="12">
        <v>14.513536386729722</v>
      </c>
    </row>
    <row r="19" spans="1:13" x14ac:dyDescent="0.35">
      <c r="A19">
        <v>1230</v>
      </c>
      <c r="B19" s="8" t="s">
        <v>114</v>
      </c>
      <c r="H19" s="12">
        <v>3.2478076531909488</v>
      </c>
      <c r="I19" s="12">
        <v>78.708472509577874</v>
      </c>
      <c r="J19" s="12">
        <v>4.5458002098324011</v>
      </c>
      <c r="K19" s="12">
        <v>6.0972511976510553E-2</v>
      </c>
      <c r="L19" s="12">
        <v>0.5691861088122665</v>
      </c>
      <c r="M19" s="12">
        <v>6.3894322724428436</v>
      </c>
    </row>
    <row r="20" spans="1:13" x14ac:dyDescent="0.35">
      <c r="A20">
        <v>1340</v>
      </c>
      <c r="B20" s="7" t="s">
        <v>77</v>
      </c>
      <c r="H20" s="12">
        <v>5.0509200359239284</v>
      </c>
      <c r="I20" s="12">
        <v>5.6209400796535345</v>
      </c>
      <c r="J20" s="12">
        <v>4.8358457990199284</v>
      </c>
      <c r="K20" s="12">
        <v>1.3878103852725101</v>
      </c>
      <c r="L20" s="12">
        <v>3.7847133470619903</v>
      </c>
      <c r="M20" s="12">
        <v>5.1103492637671186</v>
      </c>
    </row>
    <row r="21" spans="1:13" x14ac:dyDescent="0.35">
      <c r="A21">
        <v>1742</v>
      </c>
      <c r="B21" s="8" t="s">
        <v>78</v>
      </c>
      <c r="H21" s="12">
        <v>0</v>
      </c>
      <c r="I21" s="12">
        <v>0</v>
      </c>
      <c r="J21" s="12">
        <v>0</v>
      </c>
      <c r="K21" s="12">
        <v>0</v>
      </c>
      <c r="L21" s="12">
        <v>7.8846792038200428</v>
      </c>
      <c r="M21" s="12">
        <v>0</v>
      </c>
    </row>
    <row r="22" spans="1:13" x14ac:dyDescent="0.35">
      <c r="A22">
        <v>1720</v>
      </c>
      <c r="B22" s="7" t="s">
        <v>79</v>
      </c>
      <c r="H22" s="12">
        <v>5.3150241341110513</v>
      </c>
      <c r="I22" s="12">
        <v>5.467463176919698</v>
      </c>
      <c r="J22" s="12">
        <v>8.4265182251138313</v>
      </c>
      <c r="K22" s="12">
        <v>0.84905234350228853</v>
      </c>
      <c r="L22" s="12">
        <v>10.176992207876889</v>
      </c>
      <c r="M22" s="12">
        <v>4.7213253036997278</v>
      </c>
    </row>
    <row r="23" spans="1:13" x14ac:dyDescent="0.35">
      <c r="A23">
        <v>1360</v>
      </c>
      <c r="B23" s="8" t="s">
        <v>80</v>
      </c>
      <c r="H23" s="12">
        <v>0</v>
      </c>
      <c r="I23" s="12">
        <v>3.4717592592592599</v>
      </c>
      <c r="J23" s="12">
        <v>4.9936899081964112</v>
      </c>
      <c r="K23" s="12">
        <v>2.2697876121659011</v>
      </c>
      <c r="L23" s="12">
        <v>3.2245134889865787</v>
      </c>
      <c r="M23" s="12">
        <v>0</v>
      </c>
    </row>
    <row r="24" spans="1:13" x14ac:dyDescent="0.35">
      <c r="A24">
        <v>1520</v>
      </c>
      <c r="B24" s="7" t="s">
        <v>81</v>
      </c>
      <c r="H24" s="12">
        <v>25.137568678043994</v>
      </c>
      <c r="I24" s="12">
        <v>1.9159722222222226</v>
      </c>
      <c r="J24" s="12">
        <v>2.4481401687354505</v>
      </c>
      <c r="K24" s="12">
        <v>1.2901455380283098</v>
      </c>
      <c r="L24" s="12">
        <v>2.1118862537998218</v>
      </c>
      <c r="M24" s="12">
        <v>20.09288489428495</v>
      </c>
    </row>
    <row r="25" spans="1:13" x14ac:dyDescent="0.35">
      <c r="A25">
        <v>1540</v>
      </c>
      <c r="B25" s="8" t="s">
        <v>120</v>
      </c>
      <c r="H25" s="12">
        <v>0</v>
      </c>
      <c r="I25" s="12">
        <v>2.0420970288259177</v>
      </c>
      <c r="J25" s="12">
        <v>1.9734020619430848</v>
      </c>
      <c r="K25" s="12">
        <v>2.9763619211639836</v>
      </c>
      <c r="L25" s="12">
        <v>0.1533564814814814</v>
      </c>
      <c r="M25" s="12">
        <v>7.8035268414481884E-2</v>
      </c>
    </row>
    <row r="26" spans="1:13" x14ac:dyDescent="0.35">
      <c r="A26">
        <v>1860</v>
      </c>
      <c r="B26" s="7" t="s">
        <v>82</v>
      </c>
      <c r="H26" s="12">
        <v>0</v>
      </c>
      <c r="I26" s="12">
        <v>2.0420970288259177</v>
      </c>
      <c r="J26" s="12">
        <v>1.9734020619430848</v>
      </c>
      <c r="K26" s="12">
        <v>2.9763619211639836</v>
      </c>
      <c r="L26" s="12">
        <v>0.1533564814814814</v>
      </c>
      <c r="M26" s="12">
        <v>7.8035268414481884E-2</v>
      </c>
    </row>
    <row r="27" spans="1:13" x14ac:dyDescent="0.35">
      <c r="A27">
        <v>1530</v>
      </c>
      <c r="B27" s="8" t="s">
        <v>83</v>
      </c>
      <c r="H27" s="12">
        <v>25.137568678043994</v>
      </c>
      <c r="I27" s="12">
        <v>24.966614907665253</v>
      </c>
      <c r="J27" s="12">
        <v>22.115415306174008</v>
      </c>
      <c r="K27" s="12">
        <v>17.23751577566226</v>
      </c>
      <c r="L27" s="12">
        <v>16.036409248177691</v>
      </c>
      <c r="M27" s="12">
        <v>20.09288489428495</v>
      </c>
    </row>
    <row r="28" spans="1:13" x14ac:dyDescent="0.35">
      <c r="A28">
        <v>1730</v>
      </c>
      <c r="B28" s="7" t="s">
        <v>84</v>
      </c>
      <c r="H28" s="12">
        <v>4.0350760392829885</v>
      </c>
      <c r="I28" s="12">
        <v>4.7928395129243544</v>
      </c>
      <c r="J28" s="12">
        <v>0.3511040558879866</v>
      </c>
      <c r="K28" s="12">
        <v>2.5921286910967658</v>
      </c>
      <c r="L28" s="12">
        <v>2.4167558451602407</v>
      </c>
      <c r="M28" s="12">
        <v>2.8416351549305836</v>
      </c>
    </row>
    <row r="29" spans="1:13" x14ac:dyDescent="0.35">
      <c r="A29">
        <v>1410</v>
      </c>
      <c r="B29" s="8" t="s">
        <v>85</v>
      </c>
      <c r="H29" s="12">
        <v>0</v>
      </c>
      <c r="I29" s="12">
        <v>2.2374999999999989</v>
      </c>
      <c r="J29" s="12">
        <v>3.7017821486847473</v>
      </c>
      <c r="K29" s="12">
        <v>1.6776193412844584</v>
      </c>
      <c r="L29" s="12">
        <v>2.7117336658841937</v>
      </c>
      <c r="M29" s="12">
        <v>3.180396703600751</v>
      </c>
    </row>
    <row r="30" spans="1:13" x14ac:dyDescent="0.35">
      <c r="A30">
        <v>1470</v>
      </c>
      <c r="B30" s="7" t="s">
        <v>86</v>
      </c>
      <c r="H30" s="12">
        <v>0</v>
      </c>
      <c r="I30" s="12">
        <v>2.2374999999999989</v>
      </c>
      <c r="J30" s="12">
        <v>3.7017821486847473</v>
      </c>
      <c r="K30" s="12">
        <v>1.6776193412844584</v>
      </c>
      <c r="L30" s="12">
        <v>2.7117336658841937</v>
      </c>
      <c r="M30" s="12">
        <v>3.180396703600751</v>
      </c>
    </row>
    <row r="31" spans="1:13" x14ac:dyDescent="0.35">
      <c r="A31">
        <v>1240</v>
      </c>
      <c r="B31" s="8" t="s">
        <v>115</v>
      </c>
      <c r="H31" s="12">
        <v>1.8367556065425663</v>
      </c>
      <c r="I31" s="12">
        <v>1.5215756005601342</v>
      </c>
      <c r="J31" s="12">
        <v>1.3368025384135769</v>
      </c>
      <c r="K31" s="12">
        <v>0.98303667375581905</v>
      </c>
      <c r="L31" s="12">
        <v>0.96160151623892021</v>
      </c>
      <c r="M31" s="12">
        <v>0.68721661474286655</v>
      </c>
    </row>
    <row r="32" spans="1:13" x14ac:dyDescent="0.35">
      <c r="A32">
        <v>1430</v>
      </c>
      <c r="B32" s="7" t="s">
        <v>87</v>
      </c>
      <c r="H32" s="12">
        <v>2.8358126218323578</v>
      </c>
      <c r="I32" s="12">
        <v>2.2374999999999989</v>
      </c>
      <c r="J32" s="12">
        <v>3.7017821486847473</v>
      </c>
      <c r="K32" s="12">
        <v>1.6776193412844584</v>
      </c>
      <c r="L32" s="12">
        <v>2.7117336658841937</v>
      </c>
      <c r="M32" s="12">
        <v>3.180396703600751</v>
      </c>
    </row>
    <row r="33" spans="1:13" x14ac:dyDescent="0.35">
      <c r="A33">
        <v>1840</v>
      </c>
      <c r="B33" s="8" t="s">
        <v>124</v>
      </c>
      <c r="H33" s="12">
        <v>3.1924033493048216</v>
      </c>
      <c r="I33" s="12">
        <v>2.6774832183876054</v>
      </c>
      <c r="J33" s="12">
        <v>3.1702921318248274</v>
      </c>
      <c r="K33" s="12">
        <v>1.6902229931413599</v>
      </c>
      <c r="L33" s="12">
        <v>1.9814891206894001</v>
      </c>
      <c r="M33" s="12">
        <v>3.9843171296296296</v>
      </c>
    </row>
    <row r="34" spans="1:13" x14ac:dyDescent="0.35">
      <c r="A34">
        <v>1740</v>
      </c>
      <c r="B34" s="7" t="s">
        <v>121</v>
      </c>
      <c r="H34" s="12">
        <v>5.3150241341110513</v>
      </c>
      <c r="I34" s="12">
        <v>5.467463176919698</v>
      </c>
      <c r="J34" s="12">
        <v>4.6312480493382502</v>
      </c>
      <c r="K34" s="12">
        <v>3.8346283555932437</v>
      </c>
      <c r="L34" s="12">
        <v>4.0486573738025227</v>
      </c>
      <c r="M34" s="12">
        <v>0</v>
      </c>
    </row>
    <row r="35" spans="1:13" x14ac:dyDescent="0.35">
      <c r="A35">
        <v>1440</v>
      </c>
      <c r="B35" s="8" t="s">
        <v>117</v>
      </c>
      <c r="H35" s="12">
        <v>2.0797916666666665</v>
      </c>
      <c r="I35" s="12">
        <v>1.8624999999999994</v>
      </c>
      <c r="J35" s="12">
        <v>2.2237268679338609</v>
      </c>
      <c r="K35" s="12">
        <v>1.8271806772268395</v>
      </c>
      <c r="L35" s="12">
        <v>1.3325675611937109</v>
      </c>
      <c r="M35" s="12">
        <v>2.8871966189870886</v>
      </c>
    </row>
    <row r="36" spans="1:13" x14ac:dyDescent="0.35">
      <c r="A36">
        <v>1940</v>
      </c>
      <c r="B36" s="7" t="s">
        <v>88</v>
      </c>
      <c r="H36" s="12">
        <v>13.908875112369218</v>
      </c>
      <c r="I36" s="12">
        <v>32.406936269194496</v>
      </c>
      <c r="J36" s="12">
        <v>21.826858143886433</v>
      </c>
      <c r="K36" s="12">
        <v>3.9187658564243506</v>
      </c>
      <c r="L36" s="12">
        <v>6.0795563999483866</v>
      </c>
      <c r="M36" s="12">
        <v>14.513536386729722</v>
      </c>
    </row>
    <row r="37" spans="1:13" x14ac:dyDescent="0.35">
      <c r="A37">
        <v>1450</v>
      </c>
      <c r="B37" s="11" t="s">
        <v>118</v>
      </c>
      <c r="H37" s="12">
        <v>0</v>
      </c>
      <c r="I37" s="12">
        <v>5.3169949046355756</v>
      </c>
      <c r="J37" s="12">
        <v>3.8888425925925918</v>
      </c>
      <c r="K37" s="12">
        <v>0.91665127646204825</v>
      </c>
      <c r="L37" s="12">
        <v>1.927752113758888</v>
      </c>
      <c r="M37" s="12">
        <v>1.7323720760233918</v>
      </c>
    </row>
    <row r="38" spans="1:13" x14ac:dyDescent="0.35">
      <c r="A38">
        <v>1480</v>
      </c>
      <c r="B38" s="7" t="s">
        <v>89</v>
      </c>
      <c r="H38" s="12">
        <v>2.5874750508517668</v>
      </c>
      <c r="I38" s="12">
        <v>4.6724652777777766</v>
      </c>
      <c r="J38" s="12">
        <v>6.8834947393837256</v>
      </c>
      <c r="K38" s="12">
        <v>7.2160348710926998</v>
      </c>
      <c r="L38" s="12">
        <v>5.7292082520034233</v>
      </c>
      <c r="M38" s="12">
        <v>5.0154513888888879</v>
      </c>
    </row>
    <row r="39" spans="1:13" x14ac:dyDescent="0.35">
      <c r="A39">
        <v>1130</v>
      </c>
      <c r="B39" s="8" t="s">
        <v>128</v>
      </c>
      <c r="H39" s="12">
        <v>6.2231934909738102</v>
      </c>
      <c r="I39" s="12">
        <v>8.2877767713365511</v>
      </c>
      <c r="J39" s="12">
        <v>0</v>
      </c>
      <c r="K39" s="12">
        <v>5.5778651368985637</v>
      </c>
      <c r="L39" s="12">
        <v>7.7827543083506825</v>
      </c>
      <c r="M39" s="12">
        <v>5.2442858130020777</v>
      </c>
    </row>
    <row r="40" spans="1:13" ht="15" thickBot="1" x14ac:dyDescent="0.4">
      <c r="A40">
        <v>1460</v>
      </c>
      <c r="B40" s="9" t="s">
        <v>119</v>
      </c>
      <c r="H40" s="12">
        <v>0</v>
      </c>
      <c r="I40" s="12">
        <v>0</v>
      </c>
      <c r="J40" s="12">
        <v>0</v>
      </c>
      <c r="K40" s="12">
        <v>0.95337053367166535</v>
      </c>
      <c r="L40" s="12">
        <v>1.063795889572118</v>
      </c>
      <c r="M40" s="12">
        <v>1.0262311907342101</v>
      </c>
    </row>
  </sheetData>
  <sortState xmlns:xlrd2="http://schemas.microsoft.com/office/spreadsheetml/2017/richdata2" ref="A2:M40">
    <sortCondition ref="B2:B40"/>
  </sortState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207BA-6F74-4FEA-82D8-53CF5007952A}">
  <dimension ref="K2:N16"/>
  <sheetViews>
    <sheetView zoomScale="80" zoomScaleNormal="80" workbookViewId="0">
      <selection activeCell="K3" sqref="K3"/>
    </sheetView>
  </sheetViews>
  <sheetFormatPr defaultRowHeight="14.5" x14ac:dyDescent="0.35"/>
  <cols>
    <col min="11" max="11" width="15.1796875" customWidth="1"/>
    <col min="13" max="13" width="21.36328125" customWidth="1"/>
    <col min="14" max="14" width="18.6328125" customWidth="1"/>
  </cols>
  <sheetData>
    <row r="2" spans="11:14" x14ac:dyDescent="0.35">
      <c r="K2" s="15" t="s">
        <v>129</v>
      </c>
    </row>
    <row r="3" spans="11:14" x14ac:dyDescent="0.35">
      <c r="K3" t="s">
        <v>133</v>
      </c>
    </row>
    <row r="5" spans="11:14" x14ac:dyDescent="0.35">
      <c r="K5" s="15" t="s">
        <v>132</v>
      </c>
      <c r="L5" s="16" t="s">
        <v>14</v>
      </c>
      <c r="M5" s="16" t="s">
        <v>130</v>
      </c>
      <c r="N5" s="16" t="s">
        <v>131</v>
      </c>
    </row>
    <row r="6" spans="11:14" x14ac:dyDescent="0.35">
      <c r="K6" s="13" t="s">
        <v>90</v>
      </c>
      <c r="L6">
        <f>VLOOKUP($K$3,Table1[[Garage Location]:[2021 - 2022]],2,FALSE)</f>
        <v>336</v>
      </c>
      <c r="M6" s="3">
        <f>VLOOKUP($K$3,Table3[[Garage Location]:[2021-2022]],2,FALSE)</f>
        <v>1750.3051413695</v>
      </c>
      <c r="N6" s="14"/>
    </row>
    <row r="7" spans="11:14" x14ac:dyDescent="0.35">
      <c r="K7" s="13" t="s">
        <v>91</v>
      </c>
      <c r="L7">
        <f>VLOOKUP($K$3,Table1[[Garage Location]:[2021 - 2022]],3,FALSE)</f>
        <v>807</v>
      </c>
      <c r="M7" s="3">
        <f>VLOOKUP($K$3,Table3[[Garage Location]:[2021-2022]],3,FALSE)</f>
        <v>2371.50308102279</v>
      </c>
      <c r="N7" s="14"/>
    </row>
    <row r="8" spans="11:14" x14ac:dyDescent="0.35">
      <c r="K8" s="13" t="s">
        <v>92</v>
      </c>
      <c r="L8">
        <f>VLOOKUP($K$3,Table1[[Garage Location]:[2021 - 2022]],4,FALSE)</f>
        <v>1616</v>
      </c>
      <c r="M8" s="3">
        <f>VLOOKUP($K$3,Table3[[Garage Location]:[2021-2022]],4,FALSE)</f>
        <v>4079.46586293778</v>
      </c>
      <c r="N8" s="14"/>
    </row>
    <row r="9" spans="11:14" x14ac:dyDescent="0.35">
      <c r="K9" s="13" t="s">
        <v>93</v>
      </c>
      <c r="L9">
        <f>VLOOKUP($K$3,Table1[[Garage Location]:[2021 - 2022]],5,FALSE)</f>
        <v>2219</v>
      </c>
      <c r="M9" s="3">
        <f>VLOOKUP($K$3,Table3[[Garage Location]:[2021-2022]],5,FALSE)</f>
        <v>3857.4590919502298</v>
      </c>
      <c r="N9" s="14"/>
    </row>
    <row r="10" spans="11:14" x14ac:dyDescent="0.35">
      <c r="K10" s="13" t="s">
        <v>94</v>
      </c>
      <c r="L10">
        <f>VLOOKUP($K$3,Table1[[Garage Location]:[2021 - 2022]],6,FALSE)</f>
        <v>502</v>
      </c>
      <c r="M10" s="3">
        <f>VLOOKUP($K$3,Table3[[Garage Location]:[2021-2022]],6,FALSE)</f>
        <v>2662.8581165257901</v>
      </c>
      <c r="N10" s="14"/>
    </row>
    <row r="11" spans="11:14" x14ac:dyDescent="0.35">
      <c r="K11" s="13" t="s">
        <v>95</v>
      </c>
      <c r="L11">
        <f>VLOOKUP($K$3,Table1[[Garage Location]:[2021 - 2022]],7,FALSE)</f>
        <v>1151</v>
      </c>
      <c r="M11" s="3">
        <f>VLOOKUP($K$3,Table3[[Garage Location]:[2021-2022]],7,FALSE)</f>
        <v>4645.8422672752304</v>
      </c>
      <c r="N11" s="14">
        <f>VLOOKUP($K$3,'Weighted Grip Loss'!$B$1:$M$40,7,FALSE)</f>
        <v>3.1380025584795335</v>
      </c>
    </row>
    <row r="12" spans="11:14" x14ac:dyDescent="0.35">
      <c r="K12" s="13" t="s">
        <v>96</v>
      </c>
      <c r="L12">
        <f>VLOOKUP($K$3,Table1[[Garage Location]:[2021 - 2022]],8,FALSE)</f>
        <v>1215</v>
      </c>
      <c r="M12" s="3">
        <f>VLOOKUP($K$3,Table3[[Garage Location]:[2021-2022]],8,FALSE)</f>
        <v>5498.1779786479201</v>
      </c>
      <c r="N12" s="14">
        <f>VLOOKUP($K$3,'Weighted Grip Loss'!$B$1:$M$40,8,FALSE)</f>
        <v>3.0109756260513252</v>
      </c>
    </row>
    <row r="13" spans="11:14" x14ac:dyDescent="0.35">
      <c r="K13" s="13" t="s">
        <v>97</v>
      </c>
      <c r="L13">
        <f>VLOOKUP($K$3,Table1[[Garage Location]:[2021 - 2022]],9,FALSE)</f>
        <v>1254</v>
      </c>
      <c r="M13" s="3">
        <f>VLOOKUP($K$3,Table3[[Garage Location]:[2021-2022]],9,FALSE)</f>
        <v>6085.2037720881099</v>
      </c>
      <c r="N13" s="14">
        <f>VLOOKUP($K$3,'Weighted Grip Loss'!$B$1:$M$40,9,FALSE)</f>
        <v>2.9070934756294116</v>
      </c>
    </row>
    <row r="14" spans="11:14" x14ac:dyDescent="0.35">
      <c r="K14" s="13" t="s">
        <v>98</v>
      </c>
      <c r="L14">
        <f>VLOOKUP($K$3,Table1[[Garage Location]:[2021 - 2022]],10,FALSE)</f>
        <v>630</v>
      </c>
      <c r="M14" s="3">
        <f>VLOOKUP($K$3,Table3[[Garage Location]:[2021-2022]],10,FALSE)</f>
        <v>5154.0765590869196</v>
      </c>
      <c r="N14" s="14">
        <f>VLOOKUP($K$3,'Weighted Grip Loss'!$B$1:$M$40,10,FALSE)</f>
        <v>1.1248180642149752</v>
      </c>
    </row>
    <row r="15" spans="11:14" x14ac:dyDescent="0.35">
      <c r="K15" s="13" t="s">
        <v>99</v>
      </c>
      <c r="L15">
        <f>VLOOKUP($K$3,Table1[[Garage Location]:[2021 - 2022]],11,FALSE)</f>
        <v>960</v>
      </c>
      <c r="M15" s="3">
        <f>VLOOKUP($K$3,Table3[[Garage Location]:[2021-2022]],11,FALSE)</f>
        <v>3526.6571880289798</v>
      </c>
      <c r="N15" s="14">
        <f>VLOOKUP($K$3,'Weighted Grip Loss'!$B$1:$M$40,11,FALSE)</f>
        <v>1.6499245151923363</v>
      </c>
    </row>
    <row r="16" spans="11:14" x14ac:dyDescent="0.35">
      <c r="K16" s="13" t="s">
        <v>100</v>
      </c>
      <c r="L16">
        <f>VLOOKUP($K$3,Table1[[Garage Location]:[2021 - 2022]],12,FALSE)</f>
        <v>1362</v>
      </c>
      <c r="M16" s="3">
        <f>VLOOKUP($K$3,Table3[[Garage Location]:[2021-2022]],12,FALSE)</f>
        <v>4259.6442438225904</v>
      </c>
      <c r="N16" s="14">
        <f>VLOOKUP($K$3,'Weighted Grip Loss'!$B$1:$M$40,12,FALSE)</f>
        <v>5.1103492637671186</v>
      </c>
    </row>
  </sheetData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6975570-6DD5-4360-ACCC-FE66EC59C903}">
          <x14:formula1>
            <xm:f>AWSSI!$B$2:$B$40</xm:f>
          </x14:formula1>
          <xm:sqref>K3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Cost and Weather Data by Garage</vt:lpstr>
      <vt:lpstr>AWSSI</vt:lpstr>
      <vt:lpstr>RSIC Costs</vt:lpstr>
      <vt:lpstr>RSIC Costs per LM</vt:lpstr>
      <vt:lpstr>Weighted Grip Loss</vt:lpstr>
      <vt:lpstr>Dynamic Charts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Sullivan</dc:creator>
  <cp:lastModifiedBy>Miller, Tanya</cp:lastModifiedBy>
  <dcterms:created xsi:type="dcterms:W3CDTF">2022-08-09T14:26:53Z</dcterms:created>
  <dcterms:modified xsi:type="dcterms:W3CDTF">2022-10-26T09:40:45Z</dcterms:modified>
</cp:coreProperties>
</file>